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r.vitorio_IMPORTANTE\Area_de_trabalho\ZAFRA\LICITAÇÕES\2024\CAMARA DE GOIANA-PE\PLENARIO_ MOBILIARIO EM GRANITO\R03\"/>
    </mc:Choice>
  </mc:AlternateContent>
  <bookViews>
    <workbookView xWindow="-120" yWindow="-120" windowWidth="20730" windowHeight="11160"/>
  </bookViews>
  <sheets>
    <sheet name="RESUMO" sheetId="7" r:id="rId1"/>
    <sheet name="SINTETICO" sheetId="1" r:id="rId2"/>
    <sheet name="CPUS" sheetId="2" r:id="rId3"/>
    <sheet name="MEMORIA DE CALCULO" sheetId="12" r:id="rId4"/>
    <sheet name="BDI DE SERVIÇOS" sheetId="6" r:id="rId5"/>
    <sheet name="CRONOGRAMA " sheetId="14" r:id="rId6"/>
    <sheet name="DEMONSTRATIVO DE ENCARGOS" sheetId="11" r:id="rId7"/>
    <sheet name="COMPARATIVO" sheetId="13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 localSheetId="7">[1]CVMD_MD3!#REF!</definedName>
    <definedName name="\a" localSheetId="5">[1]CVMD_MD3!#REF!</definedName>
    <definedName name="\a" localSheetId="3">[1]CVMD_MD3!#REF!</definedName>
    <definedName name="\a">[1]CVMD_MD3!#REF!</definedName>
    <definedName name="\p" localSheetId="7">#REF!</definedName>
    <definedName name="\p" localSheetId="5">#REF!</definedName>
    <definedName name="\p" localSheetId="3">#REF!</definedName>
    <definedName name="\p">#REF!</definedName>
    <definedName name="\z" localSheetId="7">#REF!</definedName>
    <definedName name="\z" localSheetId="5">#REF!</definedName>
    <definedName name="\z" localSheetId="3">#REF!</definedName>
    <definedName name="\z">#REF!</definedName>
    <definedName name="_Fill" localSheetId="7" hidden="1">#REF!</definedName>
    <definedName name="_Fill" localSheetId="5" hidden="1">#REF!</definedName>
    <definedName name="_Fill" localSheetId="3" hidden="1">#REF!</definedName>
    <definedName name="_Fill" hidden="1">#REF!</definedName>
    <definedName name="A" localSheetId="7">[2]MEDIÇÃO_ETE_SARAPUÍ!#REF!</definedName>
    <definedName name="A" localSheetId="5">[2]MEDIÇÃO_ETE_SARAPUÍ!#REF!</definedName>
    <definedName name="A" localSheetId="3">[2]MEDIÇÃO_ETE_SARAPUÍ!#REF!</definedName>
    <definedName name="A">[2]MEDIÇÃO_ETE_SARAPUÍ!#REF!</definedName>
    <definedName name="ABRIL" localSheetId="7">#REF!</definedName>
    <definedName name="ABRIL" localSheetId="5">#REF!</definedName>
    <definedName name="ABRIL" localSheetId="3">#REF!</definedName>
    <definedName name="ABRIL">#REF!</definedName>
    <definedName name="AÇO" localSheetId="7">'[3]Conc 20'!#REF!</definedName>
    <definedName name="AÇO" localSheetId="5">'[3]Conc 20'!#REF!</definedName>
    <definedName name="AÇO" localSheetId="3">'[3]Conc 20'!#REF!</definedName>
    <definedName name="AÇO">'[3]Conc 20'!#REF!</definedName>
    <definedName name="ALINHAMENTO" localSheetId="7">#REF!</definedName>
    <definedName name="ALINHAMENTO" localSheetId="5">#REF!</definedName>
    <definedName name="ALINHAMENTO" localSheetId="3">#REF!</definedName>
    <definedName name="ALINHAMENTO">#REF!</definedName>
    <definedName name="_xlnm.Print_Area" localSheetId="4">'BDI DE SERVIÇOS'!$B$1:$E$30</definedName>
    <definedName name="_xlnm.Print_Area" localSheetId="7">COMPARATIVO!$B$1:$E$10</definedName>
    <definedName name="_xlnm.Print_Area" localSheetId="2">CPUS!$A$1:$J$68</definedName>
    <definedName name="_xlnm.Print_Area" localSheetId="5">'CRONOGRAMA '!$A$1:$G$10</definedName>
    <definedName name="_xlnm.Print_Area" localSheetId="6">'DEMONSTRATIVO DE ENCARGOS'!$A$1:$F$45</definedName>
    <definedName name="_xlnm.Print_Area" localSheetId="3">'MEMORIA DE CALCULO'!$B$1:$F$11</definedName>
    <definedName name="_xlnm.Print_Area" localSheetId="0">RESUMO!$A$1:$K$10</definedName>
    <definedName name="_xlnm.Print_Area" localSheetId="1">SINTETICO!$A$1:$J$14</definedName>
    <definedName name="_xlnm.Print_Area">#REF!</definedName>
    <definedName name="asdasda" localSheetId="7">[1]CVMD_MD3!#REF!</definedName>
    <definedName name="asdasda" localSheetId="5">[1]CVMD_MD3!#REF!</definedName>
    <definedName name="asdasda" localSheetId="3">[1]CVMD_MD3!#REF!</definedName>
    <definedName name="asdasda">[1]CVMD_MD3!#REF!</definedName>
    <definedName name="ATÉ_AGO2" localSheetId="7">#REF!</definedName>
    <definedName name="ATÉ_AGO2" localSheetId="5">#REF!</definedName>
    <definedName name="ATÉ_AGO2" localSheetId="3">#REF!</definedName>
    <definedName name="ATÉ_AGO2">#REF!</definedName>
    <definedName name="ATÉ_AGOSTO" localSheetId="7">#REF!</definedName>
    <definedName name="ATÉ_AGOSTO" localSheetId="5">#REF!</definedName>
    <definedName name="ATÉ_AGOSTO" localSheetId="3">#REF!</definedName>
    <definedName name="ATÉ_AGOSTO">#REF!</definedName>
    <definedName name="BDI">'[4]Composição do BDI'!$F$43</definedName>
    <definedName name="bonos" localSheetId="7">#REF!</definedName>
    <definedName name="bonos" localSheetId="5">#REF!</definedName>
    <definedName name="bonos" localSheetId="3">#REF!</definedName>
    <definedName name="bonos">#REF!</definedName>
    <definedName name="C_" localSheetId="7">[1]CVMD_MD3!#REF!</definedName>
    <definedName name="C_" localSheetId="5">[1]CVMD_MD3!#REF!</definedName>
    <definedName name="C_" localSheetId="3">[1]CVMD_MD3!#REF!</definedName>
    <definedName name="C_">[1]CVMD_MD3!#REF!</definedName>
    <definedName name="comissao" localSheetId="7">#REF!</definedName>
    <definedName name="comissao" localSheetId="5">#REF!</definedName>
    <definedName name="comissao" localSheetId="3">#REF!</definedName>
    <definedName name="comissao">#REF!</definedName>
    <definedName name="cpv">[5]CPV!$J$42</definedName>
    <definedName name="CUZAO" localSheetId="7">[6]QCS_97!#REF!</definedName>
    <definedName name="CUZAO" localSheetId="5">[6]QCS_97!#REF!</definedName>
    <definedName name="CUZAO" localSheetId="3">[6]QCS_97!#REF!</definedName>
    <definedName name="CUZAO">[6]QCS_97!#REF!</definedName>
    <definedName name="dddd" localSheetId="7">#REF!</definedName>
    <definedName name="dddd" localSheetId="5">#REF!</definedName>
    <definedName name="dddd" localSheetId="3">#REF!</definedName>
    <definedName name="dddd">#REF!</definedName>
    <definedName name="DECANTADORES_PRIMÁRIOS" localSheetId="7">#REF!</definedName>
    <definedName name="DECANTADORES_PRIMÁRIOS" localSheetId="5">#REF!</definedName>
    <definedName name="DECANTADORES_PRIMÁRIOS" localSheetId="3">#REF!</definedName>
    <definedName name="DECANTADORES_PRIMÁRIOS">#REF!</definedName>
    <definedName name="DEZEMBRO" localSheetId="7">#REF!</definedName>
    <definedName name="DEZEMBRO" localSheetId="5">#REF!</definedName>
    <definedName name="DEZEMBRO" localSheetId="3">#REF!</definedName>
    <definedName name="DEZEMBRO">#REF!</definedName>
    <definedName name="DIFER_2" localSheetId="7">#REF!</definedName>
    <definedName name="DIFER_2" localSheetId="5">#REF!</definedName>
    <definedName name="DIFER_2" localSheetId="3">#REF!</definedName>
    <definedName name="DIFER_2">#REF!</definedName>
    <definedName name="DIFERENCA" localSheetId="7">#REF!</definedName>
    <definedName name="DIFERENCA" localSheetId="5">#REF!</definedName>
    <definedName name="DIFERENCA" localSheetId="3">#REF!</definedName>
    <definedName name="DIFERENCA">#REF!</definedName>
    <definedName name="ELEVATÓRIA_DE_LODO_PRIMÁRIO" localSheetId="7">#REF!</definedName>
    <definedName name="ELEVATÓRIA_DE_LODO_PRIMÁRIO" localSheetId="5">#REF!</definedName>
    <definedName name="ELEVATÓRIA_DE_LODO_PRIMÁRIO" localSheetId="3">#REF!</definedName>
    <definedName name="ELEVATÓRIA_DE_LODO_PRIMÁRIO">#REF!</definedName>
    <definedName name="FALTAEXECUTAR" localSheetId="7">'[3]Conc 20'!#REF!</definedName>
    <definedName name="FALTAEXECUTAR" localSheetId="5">'[3]Conc 20'!#REF!</definedName>
    <definedName name="FALTAEXECUTAR" localSheetId="3">'[3]Conc 20'!#REF!</definedName>
    <definedName name="FALTAEXECUTAR">'[3]Conc 20'!#REF!</definedName>
    <definedName name="FEVEREIRO" localSheetId="7">#REF!</definedName>
    <definedName name="FEVEREIRO" localSheetId="5">#REF!</definedName>
    <definedName name="FEVEREIRO" localSheetId="3">#REF!</definedName>
    <definedName name="FEVEREIRO">#REF!</definedName>
    <definedName name="JANEIRO" localSheetId="7">#REF!</definedName>
    <definedName name="JANEIRO" localSheetId="5">#REF!</definedName>
    <definedName name="JANEIRO" localSheetId="3">#REF!</definedName>
    <definedName name="JANEIRO">#REF!</definedName>
    <definedName name="MAIO" localSheetId="7">#REF!</definedName>
    <definedName name="MAIO" localSheetId="5">#REF!</definedName>
    <definedName name="MAIO" localSheetId="3">#REF!</definedName>
    <definedName name="MAIO">#REF!</definedName>
    <definedName name="MARÇO" localSheetId="7">#REF!</definedName>
    <definedName name="MARÇO" localSheetId="5">#REF!</definedName>
    <definedName name="MARÇO" localSheetId="3">#REF!</definedName>
    <definedName name="MARÇO">#REF!</definedName>
    <definedName name="NOVEMBRO" localSheetId="7">#REF!</definedName>
    <definedName name="NOVEMBRO" localSheetId="5">#REF!</definedName>
    <definedName name="NOVEMBRO" localSheetId="3">#REF!</definedName>
    <definedName name="NOVEMBRO">#REF!</definedName>
    <definedName name="OUTUBRO" localSheetId="7">#REF!</definedName>
    <definedName name="OUTUBRO" localSheetId="5">#REF!</definedName>
    <definedName name="OUTUBRO" localSheetId="3">#REF!</definedName>
    <definedName name="OUTUBRO">#REF!</definedName>
    <definedName name="PARETOATIV" localSheetId="7" hidden="1">{#N/A,#N/A,FALSE,"CPV";#N/A,#N/A,FALSE,"Pareto";#N/A,#N/A,FALSE,"Gráficos"}</definedName>
    <definedName name="PARETOATIV" hidden="1">{#N/A,#N/A,FALSE,"CPV";#N/A,#N/A,FALSE,"Pareto";#N/A,#N/A,FALSE,"Gráficos"}</definedName>
    <definedName name="Plan3" localSheetId="7" hidden="1">{#N/A,#N/A,TRUE,"Plan1"}</definedName>
    <definedName name="Plan3" hidden="1">{#N/A,#N/A,TRUE,"Plan1"}</definedName>
    <definedName name="planejado">[5]Planejado!$C$40</definedName>
    <definedName name="PLANILHA_DE_APOIO_PARA_REAJUSTAMENTO_DO_ADITIVO" localSheetId="7">#REF!</definedName>
    <definedName name="PLANILHA_DE_APOIO_PARA_REAJUSTAMENTO_DO_ADITIVO" localSheetId="5">#REF!</definedName>
    <definedName name="PLANILHA_DE_APOIO_PARA_REAJUSTAMENTO_DO_ADITIVO" localSheetId="3">#REF!</definedName>
    <definedName name="PLANILHA_DE_APOIO_PARA_REAJUSTAMENTO_DO_ADITIVO">#REF!</definedName>
    <definedName name="PLANILHA_SEM_VALORES" localSheetId="7">#REF!</definedName>
    <definedName name="PLANILHA_SEM_VALORES" localSheetId="5">#REF!</definedName>
    <definedName name="PLANILHA_SEM_VALORES" localSheetId="3">#REF!</definedName>
    <definedName name="PLANILHA_SEM_VALORES">#REF!</definedName>
    <definedName name="Print_Area_MI" localSheetId="7">#REF!</definedName>
    <definedName name="Print_Area_MI" localSheetId="5">#REF!</definedName>
    <definedName name="Print_Area_MI" localSheetId="3">#REF!</definedName>
    <definedName name="Print_Area_MI">#REF!</definedName>
    <definedName name="Print_Titles_MI" localSheetId="7">#REF!</definedName>
    <definedName name="Print_Titles_MI" localSheetId="5">#REF!</definedName>
    <definedName name="Print_Titles_MI" localSheetId="3">#REF!</definedName>
    <definedName name="Print_Titles_MI">#REF!</definedName>
    <definedName name="Q" localSheetId="7">[1]CVMD_MD3!#REF!</definedName>
    <definedName name="Q" localSheetId="5">[1]CVMD_MD3!#REF!</definedName>
    <definedName name="Q" localSheetId="3">[1]CVMD_MD3!#REF!</definedName>
    <definedName name="Q">[1]CVMD_MD3!#REF!</definedName>
    <definedName name="SM_CORTE" localSheetId="7" hidden="1">{#N/A,#N/A,FALSE,"CPV";#N/A,#N/A,FALSE,"Pareto";#N/A,#N/A,FALSE,"Gráficos"}</definedName>
    <definedName name="SM_CORTE" hidden="1">{#N/A,#N/A,FALSE,"CPV";#N/A,#N/A,FALSE,"Pareto";#N/A,#N/A,FALSE,"Gráficos"}</definedName>
    <definedName name="TABELA">[7]TABELA!$A$4:$D$142</definedName>
    <definedName name="TABELA_1" localSheetId="7">#REF!</definedName>
    <definedName name="TABELA_1" localSheetId="5">#REF!</definedName>
    <definedName name="TABELA_1" localSheetId="3">#REF!</definedName>
    <definedName name="TABELA_1">#REF!</definedName>
    <definedName name="TABELA_2" localSheetId="7">#REF!</definedName>
    <definedName name="TABELA_2" localSheetId="5">#REF!</definedName>
    <definedName name="TABELA_2" localSheetId="3">#REF!</definedName>
    <definedName name="TABELA_2">#REF!</definedName>
    <definedName name="TABELA_3" localSheetId="7">#REF!</definedName>
    <definedName name="TABELA_3" localSheetId="5">#REF!</definedName>
    <definedName name="TABELA_3" localSheetId="3">#REF!</definedName>
    <definedName name="TABELA_3">#REF!</definedName>
    <definedName name="TABELA_4" localSheetId="7">#REF!</definedName>
    <definedName name="TABELA_4" localSheetId="5">#REF!</definedName>
    <definedName name="TABELA_4" localSheetId="3">#REF!</definedName>
    <definedName name="TABELA_4">#REF!</definedName>
    <definedName name="W" localSheetId="7">[1]CVMD_MD3!#REF!</definedName>
    <definedName name="W" localSheetId="5">[1]CVMD_MD3!#REF!</definedName>
    <definedName name="W" localSheetId="3">[1]CVMD_MD3!#REF!</definedName>
    <definedName name="W">[1]CVMD_MD3!#REF!</definedName>
    <definedName name="wrn.DESDOBRE." localSheetId="7" hidden="1">{#N/A,#N/A,FALSE,"CPV";#N/A,#N/A,FALSE,"Pareto";#N/A,#N/A,FALSE,"Gráficos"}</definedName>
    <definedName name="wrn.DESDOBRE." hidden="1">{#N/A,#N/A,FALSE,"CPV";#N/A,#N/A,FALSE,"Pareto";#N/A,#N/A,FALSE,"Gráficos"}</definedName>
    <definedName name="wrn.relext." localSheetId="7" hidden="1">{#N/A,#N/A,TRUE,"Plan1"}</definedName>
    <definedName name="wrn.relext." hidden="1">{#N/A,#N/A,TRUE,"Plan1"}</definedName>
    <definedName name="X" localSheetId="7">[1]CVMD_MD3!#REF!</definedName>
    <definedName name="X" localSheetId="5">[1]CVMD_MD3!#REF!</definedName>
    <definedName name="X" localSheetId="3">[1]CVMD_MD3!#REF!</definedName>
    <definedName name="X">[1]CVMD_MD3!#REF!</definedName>
    <definedName name="Z" localSheetId="7">[1]CVMD_MD3!#REF!</definedName>
    <definedName name="Z" localSheetId="5">[1]CVMD_MD3!#REF!</definedName>
    <definedName name="Z" localSheetId="3">[1]CVMD_MD3!#REF!</definedName>
    <definedName name="Z">[1]CVMD_MD3!#REF!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3" l="1"/>
  <c r="E8" i="13"/>
  <c r="J7" i="12" l="1"/>
  <c r="H2" i="7" l="1"/>
  <c r="C11" i="12"/>
  <c r="H10" i="1"/>
  <c r="I10" i="1" s="1"/>
  <c r="K10" i="1"/>
  <c r="G7" i="12"/>
  <c r="I7" i="12"/>
  <c r="H7" i="12"/>
  <c r="D2" i="11" l="1"/>
  <c r="E2" i="14"/>
  <c r="F2" i="2"/>
  <c r="H7" i="1"/>
  <c r="I7" i="1" s="1"/>
  <c r="H9" i="1"/>
  <c r="I9" i="1" s="1"/>
  <c r="H8" i="1"/>
  <c r="I8" i="1" s="1"/>
  <c r="H6" i="1" l="1"/>
  <c r="I6" i="1" s="1"/>
  <c r="I5" i="1" s="1"/>
  <c r="K5" i="1" l="1"/>
  <c r="K6" i="1"/>
  <c r="K7" i="1"/>
  <c r="K8" i="1"/>
  <c r="K9" i="1"/>
  <c r="H12" i="1" l="1"/>
  <c r="E40" i="11"/>
  <c r="D40" i="11"/>
  <c r="E36" i="11"/>
  <c r="D36" i="11"/>
  <c r="E29" i="11"/>
  <c r="D29" i="11"/>
  <c r="E17" i="11"/>
  <c r="D17" i="11"/>
  <c r="E42" i="11" l="1"/>
  <c r="D42" i="11"/>
  <c r="E12" i="6" l="1"/>
  <c r="E7" i="6"/>
  <c r="E21" i="6"/>
  <c r="E15" i="6" l="1"/>
  <c r="E24" i="6" s="1"/>
  <c r="H13" i="1" l="1"/>
  <c r="I9" i="7" s="1"/>
  <c r="I8" i="7"/>
  <c r="H14" i="1" l="1"/>
  <c r="I10" i="7" l="1"/>
  <c r="J10" i="1"/>
  <c r="J7" i="1"/>
  <c r="J8" i="1"/>
  <c r="J9" i="1"/>
  <c r="J6" i="1"/>
  <c r="J6" i="7"/>
  <c r="J5" i="1" l="1"/>
</calcChain>
</file>

<file path=xl/sharedStrings.xml><?xml version="1.0" encoding="utf-8"?>
<sst xmlns="http://schemas.openxmlformats.org/spreadsheetml/2006/main" count="488" uniqueCount="261">
  <si>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</si>
  <si>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</si>
  <si>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</si>
  <si>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</si>
  <si>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</si>
  <si>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</si>
  <si>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</si>
  <si>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</si>
  <si>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</si>
  <si>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</si>
  <si>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</si>
  <si>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</si>
  <si>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SINAPI</t>
  </si>
  <si>
    <t>m²</t>
  </si>
  <si>
    <t>m³</t>
  </si>
  <si>
    <t>M</t>
  </si>
  <si>
    <t>m</t>
  </si>
  <si>
    <t>KG</t>
  </si>
  <si>
    <t>UN</t>
  </si>
  <si>
    <t>Obra:</t>
  </si>
  <si>
    <t>1.1</t>
  </si>
  <si>
    <t>Encargos Sociais:</t>
  </si>
  <si>
    <t>B.D.I.:</t>
  </si>
  <si>
    <t>Bancos:</t>
  </si>
  <si>
    <t>Tipo</t>
  </si>
  <si>
    <t>Composição</t>
  </si>
  <si>
    <t>Composição Auxiliar</t>
  </si>
  <si>
    <t>SEDI - SERVIÇOS DIVERSOS</t>
  </si>
  <si>
    <t>H</t>
  </si>
  <si>
    <t>INEL - INSTALAÇÃO ELÉTRICA/ELETRIFICAÇÃO E ILUMINAÇÃO EXTERNA</t>
  </si>
  <si>
    <t>Insumo</t>
  </si>
  <si>
    <t>Material</t>
  </si>
  <si>
    <t>Mão de Obra</t>
  </si>
  <si>
    <t xml:space="preserve"> 88247 </t>
  </si>
  <si>
    <t>AUXILIAR DE ELETRICISTA COM ENCARGOS COMPLEMENTARES</t>
  </si>
  <si>
    <t xml:space="preserve"> 88264 </t>
  </si>
  <si>
    <t>ELETRICISTA COM ENCARGOS COMPLEMENTARES</t>
  </si>
  <si>
    <t>COMPOSIÇÕES DE CUSTO UNITARIO</t>
  </si>
  <si>
    <t xml:space="preserve"> 1.1 </t>
  </si>
  <si>
    <t>COMPOSIÇÃO DO B.D.I. (SERVIÇOS)</t>
  </si>
  <si>
    <t>ITEM</t>
  </si>
  <si>
    <t>DESCRIÇÃO</t>
  </si>
  <si>
    <t>%</t>
  </si>
  <si>
    <t>1.0</t>
  </si>
  <si>
    <t>CUSTO DE ADMINISTRAÇÃO CENTRAL - AC</t>
  </si>
  <si>
    <t>Escritório Central</t>
  </si>
  <si>
    <t>2.0</t>
  </si>
  <si>
    <t>CUSTO DE MARGEM DE INCERTEZA DO EMPREENDIMENTO (Seguro+Garantia+Risco)</t>
  </si>
  <si>
    <t>3.0</t>
  </si>
  <si>
    <t>3.1</t>
  </si>
  <si>
    <t>4.0</t>
  </si>
  <si>
    <t>4.1</t>
  </si>
  <si>
    <t xml:space="preserve">  PIS</t>
  </si>
  <si>
    <t>4.2</t>
  </si>
  <si>
    <t xml:space="preserve">  ISS* </t>
  </si>
  <si>
    <t>4.3</t>
  </si>
  <si>
    <t xml:space="preserve">  CONFINS</t>
  </si>
  <si>
    <t>4.4</t>
  </si>
  <si>
    <t xml:space="preserve">  CPRB</t>
  </si>
  <si>
    <t>5.0</t>
  </si>
  <si>
    <t>5.1</t>
  </si>
  <si>
    <t xml:space="preserve"> Benefício/Lucro </t>
  </si>
  <si>
    <t>SBC</t>
  </si>
  <si>
    <t>RESUMO</t>
  </si>
  <si>
    <t/>
  </si>
  <si>
    <t>TOTAL SEM BDI</t>
  </si>
  <si>
    <t>TOTAL GERAL</t>
  </si>
  <si>
    <t>Total Por Etapa</t>
  </si>
  <si>
    <t>CÓDIGO</t>
  </si>
  <si>
    <r>
      <t>HORISTA</t>
    </r>
    <r>
      <rPr>
        <b/>
        <sz val="11"/>
        <color theme="1"/>
        <rFont val="Times New Roman"/>
        <family val="1"/>
      </rPr>
      <t xml:space="preserve"> (%)</t>
    </r>
  </si>
  <si>
    <r>
      <t>MENSALISTA</t>
    </r>
    <r>
      <rPr>
        <b/>
        <sz val="11"/>
        <color theme="1"/>
        <rFont val="Times New Roman"/>
        <family val="1"/>
      </rPr>
      <t xml:space="preserve"> (%)</t>
    </r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</si>
  <si>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</si>
  <si>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</si>
  <si>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</si>
  <si>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</si>
  <si>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</si>
  <si>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</si>
  <si>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</si>
  <si>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</si>
  <si>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</si>
  <si>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</si>
  <si>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</si>
  <si>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</si>
  <si>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</si>
  <si>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</si>
  <si>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</si>
  <si>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</si>
  <si>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</si>
  <si>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</si>
  <si>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</si>
  <si>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TOTAL:</t>
  </si>
  <si>
    <t>GRUPO B</t>
  </si>
  <si>
    <t>B1</t>
  </si>
  <si>
    <t>Repouso Semanal Remunerado</t>
  </si>
  <si>
    <t>Não Incide</t>
  </si>
  <si>
    <t>B2</t>
  </si>
  <si>
    <t>Feriados</t>
  </si>
  <si>
    <t>B3</t>
  </si>
  <si>
    <t>Auxílio - Enfermidade</t>
  </si>
  <si>
    <t>B4</t>
  </si>
  <si>
    <t>13o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</si>
  <si>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</si>
  <si>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</si>
  <si>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</si>
  <si>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</si>
  <si>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</si>
  <si>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</si>
  <si>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</si>
  <si>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</si>
  <si>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</si>
  <si>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</si>
  <si>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</si>
  <si>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</si>
  <si>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</si>
  <si>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</si>
  <si>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</si>
  <si>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</si>
  <si>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</si>
  <si>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</si>
  <si>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</si>
  <si>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</si>
  <si>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</si>
  <si>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</si>
  <si>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</si>
  <si>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GRUPO D</t>
  </si>
  <si>
    <t>D1</t>
  </si>
  <si>
    <t>Reincidência do Grupo A sobre o Grupo B</t>
  </si>
  <si>
    <t>D2</t>
  </si>
  <si>
    <t>Reincidência do Grupo A sobre Aviso
Prévio Trabalhado e Reincidência do
FGTS sobre Aviso Prévio Indenizado</t>
  </si>
  <si>
    <t>TOTAL GERAL:</t>
  </si>
  <si>
    <t xml:space="preserve"> 099250 </t>
  </si>
  <si>
    <t>ELETRICISTA</t>
  </si>
  <si>
    <t xml:space="preserve"> 099806 </t>
  </si>
  <si>
    <t>AJUDANTE DE ELETRICISTA</t>
  </si>
  <si>
    <t xml:space="preserve"> 1.2 </t>
  </si>
  <si>
    <t>PLENÁRIO</t>
  </si>
  <si>
    <t>Não Desonerado: 
Horista: 113,98%
Mensalista: 70,00%</t>
  </si>
  <si>
    <t>ENCARGOS SOCIAIS NÃO DESONERADOS SOBRE PREÇOS DA MÃO-DE-OBRA</t>
  </si>
  <si>
    <t>Memória de Cálculo</t>
  </si>
  <si>
    <t>25,0</t>
  </si>
  <si>
    <t>MEMORIA DE CALCULO</t>
  </si>
  <si>
    <t>50,0</t>
  </si>
  <si>
    <t xml:space="preserve"> 00021127 </t>
  </si>
  <si>
    <t>FITA ISOLANTE ADESIVA ANTICHAMA, USO ATE 750 V, EM ROLO DE 19 MM X 5 M</t>
  </si>
  <si>
    <t>TOTAL DO BDI (17,34%)</t>
  </si>
  <si>
    <t>APARELHOS SANITARIOS</t>
  </si>
  <si>
    <t xml:space="preserve"> 000050 </t>
  </si>
  <si>
    <t>CIMENTO PORTLAND CP III 32RS NBR 11578 (quilo)</t>
  </si>
  <si>
    <t xml:space="preserve"> 000100 </t>
  </si>
  <si>
    <t>AREIA GROSSA LAVADA</t>
  </si>
  <si>
    <t xml:space="preserve"> 1.3 </t>
  </si>
  <si>
    <t xml:space="preserve"> 1.4 </t>
  </si>
  <si>
    <t xml:space="preserve">RESUMO COMPARATIVO ORÇAMENTO COM E SEM DESONERAÇÃO </t>
  </si>
  <si>
    <t>TABELA</t>
  </si>
  <si>
    <t>BDI</t>
  </si>
  <si>
    <t xml:space="preserve">ENCARGOS SOCIAIS </t>
  </si>
  <si>
    <t xml:space="preserve">CUSTO TOTAL </t>
  </si>
  <si>
    <t>DESONERADA</t>
  </si>
  <si>
    <t>23,15% (COM CPRB)</t>
  </si>
  <si>
    <t>Desonerado: 
Horista: 84,35%
Mensalista: 46,41%</t>
  </si>
  <si>
    <t>NÃO DESONERADA</t>
  </si>
  <si>
    <t>17,34% (SEM CPRB)</t>
  </si>
  <si>
    <t>Declaramos para os devidos fins que a opção de orçamento básico mais vantajosa para a Administração Pública com relação ao projeto da obra em questão é SEM DESONERAÇÃO, conforme demonstrado na Planilha Comparativa acima.</t>
  </si>
  <si>
    <t xml:space="preserve">(***) Conforme determina a Lei nº 13.161, de 31 de agosto de 2015, que altera a Lei nº 12.546, de 14 de dezembro 2011, para obras de infraestrutura e do setor de construção, foi regulamentada a substituição da contribuição previdenciária patronal de 20% sobre a folha de pagamentos por uma contribuição de 4,50% sobre a receita bruta, sendo facultativa a opção pela contribuição substitutiva. Nesta composição de BDI foi desconsiderada a opção pela contribuição substitutiva, sendo portanto necessário utilizar tabelas de custos não desoneradas para elaboração do orçamento básico. </t>
  </si>
  <si>
    <t>(****) O item "Despesas Financeiras" na composição do BDI (Benefícios e Despesas Indiretas), conforme o Acórdão 2622/2013 do Tribunal de Contas da União (TCU), refere-se aos custos relacionados às operações financeiras necessárias para viabilizar a execução do contrato de obras ou serviços de engenharia. Esse item cobre gastos que a empresa incorre ao financiar o fluxo de caixa da obra, especialmente em contratos com o setor público.</t>
  </si>
  <si>
    <t>DESPESAS FINANCEIRAS - DF</t>
  </si>
  <si>
    <t xml:space="preserve">Despesa financeira </t>
  </si>
  <si>
    <t xml:space="preserve">Obs.:                                                                                                                                                                                  (*) Todas as taxas adotadas estão na faixa admissível do Acórdão 2622/2013-P e 2738/2015-P do TCU.                                                                                                                                                                    (**) A alíquota de ISS no Município de Goiana é de 2%. Considerou-se para todos os serviços uma proporção de 50% de mão de obra, de modo que a taxa de ISS a incidir sobre os custos unitários dos itens será de 2% x 50% = 1,00%.                                                    </t>
  </si>
  <si>
    <t>CUSTOS TRIBUTÁRIOS - I</t>
  </si>
  <si>
    <t>MARGEM DE CONTRIBUIÇÃO - L</t>
  </si>
  <si>
    <t>BANCADA EM GRANITO PRETO SAO GABRIEL</t>
  </si>
  <si>
    <t>CAIXA DE TOMADAS MESA DADOS VOZ ELETRICA 4P SPERONE</t>
  </si>
  <si>
    <t>Eletroduto espiral flexivel de polietileno de alta densidade, tipo Kanalex ou similar, diametro de 32mm (1 1/4"), com arame-guia galvanizado revestido em PVC, inclusive emendas e tamponamento. Fornecimento.(desonerado)</t>
  </si>
  <si>
    <t xml:space="preserve"> = 2 m de SPIRADUTO * 25 Pontos = 50M</t>
  </si>
  <si>
    <t>CABO DE COBRE FLEXÍVEL ISOLADO, 2,5 MM², ANTI-CHAMA 0,6/1,0 KV, PARA CIRCUITOS TERMINAIS - FORNECIMENTO E INSTALAÇÃO. AF_03/2023</t>
  </si>
  <si>
    <t>200,0</t>
  </si>
  <si>
    <t xml:space="preserve"> = 8m * 25 Caixas = 200 m </t>
  </si>
  <si>
    <t>Eletroduto espiral flexivel de polietileno de alta densidade, tipo Kanalex ou similar, diametro de 32mm (1 1/4"), com arame-guia galvanizado revestido em PVC, inclusive emendas e tamponamento. Fornecimento.</t>
  </si>
  <si>
    <t>Cronograma Físico e Financeiro</t>
  </si>
  <si>
    <t>Porcentagem</t>
  </si>
  <si>
    <t>100,0%</t>
  </si>
  <si>
    <t>Custo</t>
  </si>
  <si>
    <t>Porcentagem Acumulado</t>
  </si>
  <si>
    <t>Custo Acumulado</t>
  </si>
  <si>
    <t>Planilha Orçamentária Analítica</t>
  </si>
  <si>
    <t xml:space="preserve"> 190404 </t>
  </si>
  <si>
    <t xml:space="preserve"> 010434 </t>
  </si>
  <si>
    <t>GRANITO PRETO SAO GABRIEL 2cm</t>
  </si>
  <si>
    <t xml:space="preserve"> 099398 </t>
  </si>
  <si>
    <t>MARMORISTA</t>
  </si>
  <si>
    <t xml:space="preserve"> 099664 </t>
  </si>
  <si>
    <t>AJUDANTE ESPECIALIZADO - MARMORISTA</t>
  </si>
  <si>
    <t xml:space="preserve"> 061369 </t>
  </si>
  <si>
    <t>INSTALACOES ELETRICAS - ELETRODUTOS</t>
  </si>
  <si>
    <t xml:space="preserve"> 040552 </t>
  </si>
  <si>
    <t xml:space="preserve"> IT 24.10.0056 </t>
  </si>
  <si>
    <t>SCO</t>
  </si>
  <si>
    <t xml:space="preserve"> MAT051850 </t>
  </si>
  <si>
    <t>Eletroduto espiral, flexivel, de polietileno, linha Kanalex, Kanaflex ou similar, diametro nominal de 30mm (1 1/4")</t>
  </si>
  <si>
    <t xml:space="preserve"> 91927 </t>
  </si>
  <si>
    <t xml:space="preserve"> 00001022 </t>
  </si>
  <si>
    <t>CABO DE COBRE, FLEXIVEL, CLASSE 4 OU 5, ISOLACAO EM PVC/A, ANTICHAMA BWF-B, COBERTURA PVC-ST1, ANTICHAMA BWF-B, 1 CONDUTOR, 0,6/1 KV, SECAO NOMINAL 2,5 MM2</t>
  </si>
  <si>
    <t>Fornecimento e instalação de bancadas de granito no plenário da Câmara Municipal de Goiana-PE</t>
  </si>
  <si>
    <t>Obra: Fornecimento e instalação de bancadas de granito no plenário da Câmara Municipal de Goiana-PE.</t>
  </si>
  <si>
    <t xml:space="preserve"> = LUGARES</t>
  </si>
  <si>
    <t>45 DIAS</t>
  </si>
  <si>
    <t xml:space="preserve"> 1.5 </t>
  </si>
  <si>
    <t xml:space="preserve"> ED-20776 </t>
  </si>
  <si>
    <t>SETOP</t>
  </si>
  <si>
    <t>FURO EM BANCADA DE GRANITO/MÁRMORE, INCLUSIVE COLAGEM COM MASSA PLÁSTICA</t>
  </si>
  <si>
    <t>ED-</t>
  </si>
  <si>
    <t>A</t>
  </si>
  <si>
    <t>Equipamentos</t>
  </si>
  <si>
    <t>Utilização</t>
  </si>
  <si>
    <t>Custo Operacional</t>
  </si>
  <si>
    <t>Consumo</t>
  </si>
  <si>
    <t>Custo Horário</t>
  </si>
  <si>
    <t>Operativa</t>
  </si>
  <si>
    <t>Improdutiva</t>
  </si>
  <si>
    <t>EQED-20769</t>
  </si>
  <si>
    <t>MÁQUINA DE CORTE PARA MÁRMORE/GRANITO (TIPO: ELÉTRICA|CORTE 45 GRAUS: SIM|POTÊNCIA: 2200W*|TENSÃO: 220V|PROFUNDIDADE MÁXIMA DE CORTE: 1200MM*|LARGURA MÁXIMA DE CORTE: 3000MM*|CONSUMO: 2,2KWH|OPERADOR: NÃO INCLUSO)*VALORES APROXIMADOS</t>
  </si>
  <si>
    <t>(A) Total:</t>
  </si>
  <si>
    <t>B</t>
  </si>
  <si>
    <t>Unidade</t>
  </si>
  <si>
    <t>Custo Unitário</t>
  </si>
  <si>
    <t>(B) Total:</t>
  </si>
  <si>
    <t>Custo Horário de Execução (A) + (B):</t>
  </si>
  <si>
    <t>(D) Produção da Equipe:</t>
  </si>
  <si>
    <t>Custo Unitário de Execução [(A) + (B)] / (D):</t>
  </si>
  <si>
    <t>F</t>
  </si>
  <si>
    <t>Quantidade</t>
  </si>
  <si>
    <t>MATED-15101</t>
  </si>
  <si>
    <t>MASSA PLÁSTICA (COR: BRANCA, CINZA OU PRETA|CATALIZADOR: INCLUSO|RENDIMENTO: 0,59KG/M2)</t>
  </si>
  <si>
    <t xml:space="preserve"> X1:0.0
 X2: 0.0 
 X3: 0.0</t>
  </si>
  <si>
    <t>Kg</t>
  </si>
  <si>
    <t>MATED-20773</t>
  </si>
  <si>
    <t>DISCO DIAMANTADO (APLICAÇÃO: MULTIUSO|DIÂMETRO DO FURO: 25,4MM|ESPESSURA DO DISCO: 2,2MM*|DIÂMETRO NOMINAL: 14" [350MM])*VALORES REFERENCIAIS APROXIMADOS</t>
  </si>
  <si>
    <t>un</t>
  </si>
  <si>
    <t>(F)Total:</t>
  </si>
  <si>
    <t>G</t>
  </si>
  <si>
    <t>Serviços</t>
  </si>
  <si>
    <t>Atividade Auxiliar</t>
  </si>
  <si>
    <t>ED-20767</t>
  </si>
  <si>
    <t>POLIMENTO DE ESPESSURA EM GRANITO/MÁRMORE, INCLUSIVE LIXA</t>
  </si>
  <si>
    <t>ED-50367</t>
  </si>
  <si>
    <t>SERVENTE COM ENCARGOS COMPLEMENTARES</t>
  </si>
  <si>
    <t>hora</t>
  </si>
  <si>
    <t>ED-50377</t>
  </si>
  <si>
    <t>GRANITEIRO/MARMORISTA COM ENCARGOS COMPLEMENTARES</t>
  </si>
  <si>
    <t>(G) Total:</t>
  </si>
  <si>
    <t>Momento Transporte</t>
  </si>
  <si>
    <t>Formula</t>
  </si>
  <si>
    <t>X1, X2, X3</t>
  </si>
  <si>
    <t xml:space="preserve"> = 0.30m * 25 Caixas = 7.5 m </t>
  </si>
  <si>
    <t xml:space="preserve"> = MESA DIRETORA = (4,65 * 0,8) + (0,8 * 0,75 * 4 ) + (4,65 * 0,75)=9,60 m²
MESA ASSESSORES = (4,8 * 0,7) + (0,75 * 0,7 * 5) + (0,35 * 4,80)= 7,67 m²
MESAS VEREADORES = (2,78 * 0,7) + ( 0,7 * 0,75 * 4) + ( 0,35 * 2,78)  * 6=  30,11 m²                                                                  TRIBUNAS (PULPITOS) = =((0.5*0.85*3)+(1.5*0.5*2)+(0.85*1.2)+(0.1*1.51))*2 = 7.89 m²</t>
  </si>
  <si>
    <t xml:space="preserve">SBC </t>
  </si>
  <si>
    <t xml:space="preserve">SINAPI - 01/2025 - Pernambuco
SBC - 02/2025 - Pernambuco
SETOP - 10/2024 - Minas Gerais
SCO - 01/2025 - Rio de Janeiro
</t>
  </si>
  <si>
    <t xml:space="preserve"> 004612 </t>
  </si>
  <si>
    <t>APOIO EM MAO FRANCESA EM ACO INOXIDAVEL 304 40cm</t>
  </si>
  <si>
    <t>(H) Total:</t>
  </si>
  <si>
    <t>100,00%
70.565,40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</si>
</sst>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00"/>
    <numFmt numFmtId="165" formatCode="_(* #,##0.00_);_(* \(#,##0.00\);_(* &quot;-&quot;??_);_(@_)"/>
    <numFmt numFmtId="166" formatCode="&quot;R$&quot;\ #,##0.00"/>
    <numFmt numFmtId="167" formatCode="#,##0.00\ %"/>
  </numFmts>
  <fonts count="33" x14ac:knownFonts="1"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1"/>
      <color theme="1"/>
      <name val="Times"/>
      <family val="1"/>
    </font>
    <font>
      <b/>
      <sz val="11"/>
      <name val="Times"/>
      <family val="1"/>
    </font>
    <font>
      <b/>
      <sz val="10"/>
      <name val="Times"/>
      <family val="1"/>
    </font>
    <font>
      <sz val="12"/>
      <color theme="1"/>
      <name val="Times"/>
      <family val="1"/>
    </font>
    <font>
      <b/>
      <sz val="12"/>
      <color theme="1"/>
      <name val="Times"/>
      <family val="1"/>
    </font>
    <font>
      <sz val="10"/>
      <color theme="1"/>
      <name val="Times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color indexed="8"/>
      <name val="Calibri"/>
      <family val="2"/>
    </font>
    <font>
      <sz val="4"/>
      <name val="Arial"/>
      <family val="2"/>
    </font>
    <font>
      <b/>
      <sz val="4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color theme="1"/>
      <name val="Times"/>
      <family val="1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thick">
        <color rgb="FFFF55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CCCCCC"/>
      </bottom>
      <diagonal/>
    </border>
    <border>
      <left style="medium">
        <color indexed="64"/>
      </left>
      <right/>
      <top/>
      <bottom style="thin">
        <color rgb="FFCCCCCC"/>
      </bottom>
      <diagonal/>
    </border>
    <border>
      <left/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</borders>
  <cellStyleXfs count="9">
    <xf numFmtId="0" fontId="0" fillId="0" borderId="0"/>
    <xf numFmtId="0" fontId="13" fillId="0" borderId="0"/>
    <xf numFmtId="0" fontId="12" fillId="0" borderId="0"/>
    <xf numFmtId="43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0" fillId="0" borderId="0"/>
    <xf numFmtId="165" fontId="20" fillId="0" borderId="0" applyFont="0" applyFill="0" applyBorder="0" applyAlignment="0" applyProtection="0"/>
    <xf numFmtId="0" fontId="32" fillId="0" borderId="0"/>
  </cellStyleXfs>
  <cellXfs count="355">
    <xf numFmtId="0" fontId="0" fillId="0" borderId="0" xfId="0"/>
    <xf numFmtId="0" fontId="2" fillId="3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5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164" fontId="3" fillId="4" borderId="1" xfId="0" applyNumberFormat="1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center" vertical="top" wrapText="1"/>
    </xf>
    <xf numFmtId="164" fontId="4" fillId="5" borderId="1" xfId="0" applyNumberFormat="1" applyFont="1" applyFill="1" applyBorder="1" applyAlignment="1">
      <alignment horizontal="right" vertical="top" wrapText="1"/>
    </xf>
    <xf numFmtId="4" fontId="4" fillId="5" borderId="1" xfId="0" applyNumberFormat="1" applyFont="1" applyFill="1" applyBorder="1" applyAlignment="1">
      <alignment horizontal="right" vertical="top" wrapText="1"/>
    </xf>
    <xf numFmtId="0" fontId="3" fillId="4" borderId="5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center" vertical="top" wrapText="1"/>
    </xf>
    <xf numFmtId="164" fontId="4" fillId="6" borderId="1" xfId="0" applyNumberFormat="1" applyFont="1" applyFill="1" applyBorder="1" applyAlignment="1">
      <alignment horizontal="right" vertical="top" wrapText="1"/>
    </xf>
    <xf numFmtId="4" fontId="4" fillId="6" borderId="1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11" fontId="14" fillId="7" borderId="18" xfId="1" applyNumberFormat="1" applyFont="1" applyFill="1" applyBorder="1" applyAlignment="1">
      <alignment horizontal="center" vertical="center"/>
    </xf>
    <xf numFmtId="0" fontId="14" fillId="7" borderId="19" xfId="1" applyFont="1" applyFill="1" applyBorder="1" applyAlignment="1">
      <alignment horizontal="center" vertical="center"/>
    </xf>
    <xf numFmtId="11" fontId="18" fillId="0" borderId="20" xfId="1" applyNumberFormat="1" applyFont="1" applyBorder="1" applyAlignment="1">
      <alignment horizontal="center" vertical="center"/>
    </xf>
    <xf numFmtId="0" fontId="18" fillId="0" borderId="21" xfId="1" applyFont="1" applyBorder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4" fillId="8" borderId="18" xfId="1" applyFont="1" applyFill="1" applyBorder="1" applyAlignment="1">
      <alignment horizontal="center" vertical="center"/>
    </xf>
    <xf numFmtId="10" fontId="14" fillId="8" borderId="19" xfId="3" applyNumberFormat="1" applyFont="1" applyFill="1" applyBorder="1" applyAlignment="1">
      <alignment vertical="center"/>
    </xf>
    <xf numFmtId="0" fontId="20" fillId="0" borderId="18" xfId="1" applyFont="1" applyBorder="1" applyAlignment="1">
      <alignment horizontal="center" vertical="center"/>
    </xf>
    <xf numFmtId="10" fontId="20" fillId="0" borderId="23" xfId="3" applyNumberFormat="1" applyFont="1" applyFill="1" applyBorder="1" applyAlignment="1">
      <alignment vertical="center"/>
    </xf>
    <xf numFmtId="0" fontId="17" fillId="0" borderId="2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165" fontId="17" fillId="0" borderId="6" xfId="1" applyNumberFormat="1" applyFont="1" applyBorder="1" applyAlignment="1">
      <alignment vertical="center"/>
    </xf>
    <xf numFmtId="165" fontId="17" fillId="0" borderId="19" xfId="1" applyNumberFormat="1" applyFont="1" applyBorder="1" applyAlignment="1">
      <alignment vertical="center"/>
    </xf>
    <xf numFmtId="0" fontId="14" fillId="8" borderId="25" xfId="1" applyFont="1" applyFill="1" applyBorder="1" applyAlignment="1">
      <alignment horizontal="center" vertical="center"/>
    </xf>
    <xf numFmtId="10" fontId="20" fillId="0" borderId="23" xfId="1" applyNumberFormat="1" applyFont="1" applyBorder="1" applyAlignment="1">
      <alignment vertical="center"/>
    </xf>
    <xf numFmtId="0" fontId="14" fillId="8" borderId="26" xfId="1" applyFont="1" applyFill="1" applyBorder="1" applyAlignment="1">
      <alignment horizontal="center" vertical="center"/>
    </xf>
    <xf numFmtId="10" fontId="20" fillId="9" borderId="23" xfId="3" applyNumberFormat="1" applyFont="1" applyFill="1" applyBorder="1" applyAlignment="1">
      <alignment vertical="center"/>
    </xf>
    <xf numFmtId="0" fontId="17" fillId="0" borderId="15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165" fontId="17" fillId="0" borderId="16" xfId="1" applyNumberFormat="1" applyFont="1" applyBorder="1" applyAlignment="1">
      <alignment vertical="center"/>
    </xf>
    <xf numFmtId="165" fontId="17" fillId="0" borderId="17" xfId="1" applyNumberFormat="1" applyFont="1" applyBorder="1" applyAlignment="1">
      <alignment vertical="center"/>
    </xf>
    <xf numFmtId="0" fontId="18" fillId="0" borderId="10" xfId="1" applyFont="1" applyBorder="1" applyAlignment="1">
      <alignment horizontal="center" vertical="center"/>
    </xf>
    <xf numFmtId="10" fontId="18" fillId="0" borderId="11" xfId="1" applyNumberFormat="1" applyFont="1" applyBorder="1" applyAlignment="1">
      <alignment vertical="center"/>
    </xf>
    <xf numFmtId="10" fontId="14" fillId="0" borderId="30" xfId="4" applyNumberFormat="1" applyFont="1" applyBorder="1" applyAlignment="1">
      <alignment vertical="center"/>
    </xf>
    <xf numFmtId="0" fontId="3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right" vertical="top" wrapText="1"/>
    </xf>
    <xf numFmtId="0" fontId="3" fillId="9" borderId="1" xfId="0" applyFont="1" applyFill="1" applyBorder="1" applyAlignment="1">
      <alignment horizontal="center" vertical="top" wrapText="1"/>
    </xf>
    <xf numFmtId="10" fontId="0" fillId="0" borderId="0" xfId="0" applyNumberFormat="1"/>
    <xf numFmtId="10" fontId="14" fillId="2" borderId="2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4" fontId="0" fillId="0" borderId="0" xfId="0" applyNumberFormat="1"/>
    <xf numFmtId="0" fontId="4" fillId="5" borderId="1" xfId="0" applyFont="1" applyFill="1" applyBorder="1" applyAlignment="1">
      <alignment horizontal="right" vertical="top" wrapText="1"/>
    </xf>
    <xf numFmtId="0" fontId="4" fillId="6" borderId="1" xfId="0" applyFont="1" applyFill="1" applyBorder="1" applyAlignment="1">
      <alignment horizontal="right" vertical="top" wrapText="1"/>
    </xf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/>
    </xf>
    <xf numFmtId="44" fontId="1" fillId="2" borderId="0" xfId="0" applyNumberFormat="1" applyFont="1" applyFill="1" applyAlignment="1">
      <alignment vertical="top" wrapText="1"/>
    </xf>
    <xf numFmtId="44" fontId="5" fillId="2" borderId="0" xfId="0" applyNumberFormat="1" applyFont="1" applyFill="1" applyAlignment="1">
      <alignment vertical="top" wrapText="1"/>
    </xf>
    <xf numFmtId="0" fontId="23" fillId="0" borderId="2" xfId="0" applyFont="1" applyBorder="1"/>
    <xf numFmtId="0" fontId="23" fillId="0" borderId="2" xfId="0" applyFont="1" applyBorder="1" applyAlignment="1">
      <alignment wrapText="1"/>
    </xf>
    <xf numFmtId="0" fontId="7" fillId="2" borderId="34" xfId="0" applyFont="1" applyFill="1" applyBorder="1" applyAlignment="1">
      <alignment vertical="top" wrapText="1"/>
    </xf>
    <xf numFmtId="0" fontId="7" fillId="2" borderId="35" xfId="0" applyFont="1" applyFill="1" applyBorder="1" applyAlignment="1">
      <alignment vertical="top" wrapText="1"/>
    </xf>
    <xf numFmtId="0" fontId="7" fillId="2" borderId="3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7" fillId="2" borderId="42" xfId="0" applyFont="1" applyFill="1" applyBorder="1" applyAlignment="1">
      <alignment vertical="top" wrapText="1"/>
    </xf>
    <xf numFmtId="0" fontId="7" fillId="2" borderId="43" xfId="0" applyFont="1" applyFill="1" applyBorder="1" applyAlignment="1">
      <alignment vertical="top" wrapText="1"/>
    </xf>
    <xf numFmtId="0" fontId="7" fillId="2" borderId="46" xfId="0" applyFont="1" applyFill="1" applyBorder="1" applyAlignment="1">
      <alignment vertical="top" wrapText="1"/>
    </xf>
    <xf numFmtId="0" fontId="26" fillId="0" borderId="2" xfId="0" applyFont="1" applyBorder="1" applyAlignment="1">
      <alignment horizontal="center"/>
    </xf>
    <xf numFmtId="0" fontId="26" fillId="0" borderId="2" xfId="0" applyFont="1" applyBorder="1" applyAlignment="1">
      <alignment horizontal="left"/>
    </xf>
    <xf numFmtId="2" fontId="26" fillId="0" borderId="2" xfId="0" applyNumberFormat="1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2" fontId="28" fillId="0" borderId="2" xfId="0" applyNumberFormat="1" applyFont="1" applyBorder="1" applyAlignment="1">
      <alignment horizontal="center"/>
    </xf>
    <xf numFmtId="0" fontId="26" fillId="0" borderId="2" xfId="0" applyFont="1" applyBorder="1" applyAlignment="1">
      <alignment horizontal="left" vertical="center" wrapText="1"/>
    </xf>
    <xf numFmtId="2" fontId="26" fillId="0" borderId="2" xfId="0" applyNumberFormat="1" applyFont="1" applyBorder="1" applyAlignment="1">
      <alignment horizontal="center" vertical="center"/>
    </xf>
    <xf numFmtId="0" fontId="6" fillId="0" borderId="42" xfId="0" applyFont="1" applyBorder="1"/>
    <xf numFmtId="0" fontId="6" fillId="0" borderId="47" xfId="0" applyFont="1" applyBorder="1" applyAlignment="1">
      <alignment vertical="center" wrapText="1"/>
    </xf>
    <xf numFmtId="10" fontId="7" fillId="2" borderId="47" xfId="0" applyNumberFormat="1" applyFont="1" applyFill="1" applyBorder="1" applyAlignment="1">
      <alignment horizontal="left" vertical="top" wrapText="1"/>
    </xf>
    <xf numFmtId="0" fontId="7" fillId="2" borderId="48" xfId="0" applyFont="1" applyFill="1" applyBorder="1" applyAlignment="1">
      <alignment vertical="top" wrapText="1"/>
    </xf>
    <xf numFmtId="0" fontId="26" fillId="0" borderId="18" xfId="0" applyFont="1" applyBorder="1" applyAlignment="1">
      <alignment horizontal="center"/>
    </xf>
    <xf numFmtId="2" fontId="26" fillId="0" borderId="23" xfId="0" applyNumberFormat="1" applyFont="1" applyBorder="1" applyAlignment="1">
      <alignment horizontal="center"/>
    </xf>
    <xf numFmtId="2" fontId="28" fillId="0" borderId="23" xfId="0" applyNumberFormat="1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8" fillId="0" borderId="23" xfId="0" applyFont="1" applyBorder="1" applyAlignment="1">
      <alignment horizontal="center"/>
    </xf>
    <xf numFmtId="0" fontId="26" fillId="0" borderId="18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2" fontId="28" fillId="0" borderId="37" xfId="0" applyNumberFormat="1" applyFont="1" applyBorder="1" applyAlignment="1">
      <alignment horizontal="center"/>
    </xf>
    <xf numFmtId="2" fontId="28" fillId="0" borderId="30" xfId="0" applyNumberFormat="1" applyFont="1" applyBorder="1" applyAlignment="1">
      <alignment horizontal="center"/>
    </xf>
    <xf numFmtId="0" fontId="27" fillId="7" borderId="51" xfId="0" applyFont="1" applyFill="1" applyBorder="1" applyAlignment="1">
      <alignment horizontal="center" vertical="center"/>
    </xf>
    <xf numFmtId="0" fontId="27" fillId="7" borderId="52" xfId="0" applyFont="1" applyFill="1" applyBorder="1" applyAlignment="1">
      <alignment horizontal="center" vertical="center"/>
    </xf>
    <xf numFmtId="0" fontId="27" fillId="7" borderId="53" xfId="0" applyFont="1" applyFill="1" applyBorder="1" applyAlignment="1">
      <alignment horizontal="center" vertical="center"/>
    </xf>
    <xf numFmtId="10" fontId="7" fillId="2" borderId="37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right" vertical="center" wrapText="1"/>
    </xf>
    <xf numFmtId="44" fontId="0" fillId="0" borderId="0" xfId="0" applyNumberFormat="1" applyAlignment="1">
      <alignment vertical="center"/>
    </xf>
    <xf numFmtId="44" fontId="2" fillId="3" borderId="1" xfId="0" applyNumberFormat="1" applyFont="1" applyFill="1" applyBorder="1" applyAlignment="1">
      <alignment horizontal="right" vertical="center" wrapText="1"/>
    </xf>
    <xf numFmtId="44" fontId="1" fillId="2" borderId="0" xfId="0" applyNumberFormat="1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left" vertical="top" wrapText="1"/>
    </xf>
    <xf numFmtId="0" fontId="1" fillId="2" borderId="39" xfId="0" applyFont="1" applyFill="1" applyBorder="1" applyAlignment="1">
      <alignment horizontal="left" vertical="top" wrapText="1"/>
    </xf>
    <xf numFmtId="0" fontId="7" fillId="2" borderId="35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top" wrapText="1"/>
    </xf>
    <xf numFmtId="0" fontId="1" fillId="2" borderId="39" xfId="0" applyFont="1" applyFill="1" applyBorder="1" applyAlignment="1">
      <alignment horizontal="right" vertical="top" wrapText="1"/>
    </xf>
    <xf numFmtId="0" fontId="2" fillId="3" borderId="38" xfId="0" applyFont="1" applyFill="1" applyBorder="1" applyAlignment="1">
      <alignment horizontal="left" vertical="center" wrapText="1"/>
    </xf>
    <xf numFmtId="10" fontId="2" fillId="3" borderId="39" xfId="0" applyNumberFormat="1" applyFont="1" applyFill="1" applyBorder="1" applyAlignment="1">
      <alignment horizontal="right" vertical="center" wrapText="1"/>
    </xf>
    <xf numFmtId="0" fontId="23" fillId="0" borderId="37" xfId="0" applyFont="1" applyBorder="1"/>
    <xf numFmtId="0" fontId="14" fillId="9" borderId="44" xfId="1" applyFont="1" applyFill="1" applyBorder="1" applyAlignment="1">
      <alignment horizontal="center" vertical="center"/>
    </xf>
    <xf numFmtId="0" fontId="14" fillId="9" borderId="45" xfId="1" applyFont="1" applyFill="1" applyBorder="1" applyAlignment="1">
      <alignment horizontal="center" vertical="center"/>
    </xf>
    <xf numFmtId="0" fontId="14" fillId="9" borderId="45" xfId="1" applyFont="1" applyFill="1" applyBorder="1" applyAlignment="1">
      <alignment horizontal="center" vertical="center" wrapText="1"/>
    </xf>
    <xf numFmtId="0" fontId="14" fillId="9" borderId="46" xfId="1" applyFont="1" applyFill="1" applyBorder="1" applyAlignment="1">
      <alignment horizontal="center" vertical="center" wrapText="1"/>
    </xf>
    <xf numFmtId="11" fontId="14" fillId="9" borderId="44" xfId="1" applyNumberFormat="1" applyFont="1" applyFill="1" applyBorder="1" applyAlignment="1">
      <alignment horizontal="center" vertical="center"/>
    </xf>
    <xf numFmtId="10" fontId="14" fillId="9" borderId="45" xfId="1" applyNumberFormat="1" applyFont="1" applyFill="1" applyBorder="1" applyAlignment="1">
      <alignment horizontal="center" vertical="center" wrapText="1"/>
    </xf>
    <xf numFmtId="10" fontId="14" fillId="9" borderId="45" xfId="3" applyNumberFormat="1" applyFont="1" applyFill="1" applyBorder="1" applyAlignment="1">
      <alignment vertical="center" wrapText="1"/>
    </xf>
    <xf numFmtId="44" fontId="30" fillId="0" borderId="46" xfId="0" applyNumberFormat="1" applyFont="1" applyBorder="1" applyAlignment="1">
      <alignment vertical="center"/>
    </xf>
    <xf numFmtId="0" fontId="1" fillId="2" borderId="1" xfId="8" applyFont="1" applyFill="1" applyBorder="1" applyAlignment="1">
      <alignment horizontal="left" vertical="top" wrapText="1"/>
    </xf>
    <xf numFmtId="0" fontId="1" fillId="2" borderId="1" xfId="8" applyFont="1" applyFill="1" applyBorder="1" applyAlignment="1">
      <alignment horizontal="right" vertical="top" wrapText="1"/>
    </xf>
    <xf numFmtId="0" fontId="2" fillId="3" borderId="1" xfId="8" applyFont="1" applyFill="1" applyBorder="1" applyAlignment="1">
      <alignment horizontal="left" vertical="top" wrapText="1"/>
    </xf>
    <xf numFmtId="0" fontId="2" fillId="3" borderId="1" xfId="8" applyFont="1" applyFill="1" applyBorder="1" applyAlignment="1">
      <alignment horizontal="right" vertical="top" wrapText="1"/>
    </xf>
    <xf numFmtId="0" fontId="3" fillId="3" borderId="70" xfId="8" applyFont="1" applyFill="1" applyBorder="1" applyAlignment="1">
      <alignment horizontal="right" vertical="top" wrapText="1"/>
    </xf>
    <xf numFmtId="0" fontId="3" fillId="9" borderId="1" xfId="8" applyFont="1" applyFill="1" applyBorder="1" applyAlignment="1">
      <alignment horizontal="left" vertical="top" wrapText="1"/>
    </xf>
    <xf numFmtId="0" fontId="3" fillId="9" borderId="1" xfId="8" applyFont="1" applyFill="1" applyBorder="1" applyAlignment="1">
      <alignment horizontal="right" vertical="top" wrapText="1"/>
    </xf>
    <xf numFmtId="0" fontId="3" fillId="9" borderId="1" xfId="8" applyFont="1" applyFill="1" applyBorder="1" applyAlignment="1">
      <alignment horizontal="center" vertical="top" wrapText="1"/>
    </xf>
    <xf numFmtId="4" fontId="3" fillId="9" borderId="1" xfId="8" applyNumberFormat="1" applyFont="1" applyFill="1" applyBorder="1" applyAlignment="1">
      <alignment horizontal="right" vertical="top"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167" fontId="2" fillId="3" borderId="39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4" fillId="2" borderId="31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right" vertical="top" wrapText="1"/>
    </xf>
    <xf numFmtId="0" fontId="3" fillId="9" borderId="38" xfId="8" applyFont="1" applyFill="1" applyBorder="1" applyAlignment="1">
      <alignment horizontal="left" vertical="top" wrapText="1"/>
    </xf>
    <xf numFmtId="167" fontId="3" fillId="9" borderId="39" xfId="8" applyNumberFormat="1" applyFont="1" applyFill="1" applyBorder="1" applyAlignment="1">
      <alignment horizontal="right" vertical="top" wrapText="1"/>
    </xf>
    <xf numFmtId="0" fontId="8" fillId="2" borderId="34" xfId="0" applyFont="1" applyFill="1" applyBorder="1" applyAlignment="1">
      <alignment vertical="top" wrapText="1"/>
    </xf>
    <xf numFmtId="0" fontId="2" fillId="3" borderId="38" xfId="0" applyFont="1" applyFill="1" applyBorder="1" applyAlignment="1">
      <alignment horizontal="left" vertical="top" wrapText="1"/>
    </xf>
    <xf numFmtId="4" fontId="4" fillId="2" borderId="0" xfId="0" applyNumberFormat="1" applyFont="1" applyFill="1" applyAlignment="1">
      <alignment horizontal="right" vertical="top" wrapText="1"/>
    </xf>
    <xf numFmtId="164" fontId="5" fillId="2" borderId="0" xfId="0" applyNumberFormat="1" applyFont="1" applyFill="1" applyAlignment="1">
      <alignment horizontal="right" vertical="top" wrapText="1"/>
    </xf>
    <xf numFmtId="0" fontId="2" fillId="3" borderId="39" xfId="0" applyFont="1" applyFill="1" applyBorder="1" applyAlignment="1">
      <alignment horizontal="left" vertical="top" wrapText="1"/>
    </xf>
    <xf numFmtId="0" fontId="3" fillId="9" borderId="38" xfId="0" applyFont="1" applyFill="1" applyBorder="1" applyAlignment="1">
      <alignment horizontal="left" vertical="top" wrapText="1"/>
    </xf>
    <xf numFmtId="0" fontId="3" fillId="9" borderId="39" xfId="0" applyFont="1" applyFill="1" applyBorder="1" applyAlignment="1">
      <alignment horizontal="left" vertical="top" wrapText="1"/>
    </xf>
    <xf numFmtId="0" fontId="3" fillId="9" borderId="78" xfId="0" applyFont="1" applyFill="1" applyBorder="1" applyAlignment="1">
      <alignment horizontal="left" vertical="top" wrapText="1"/>
    </xf>
    <xf numFmtId="0" fontId="3" fillId="9" borderId="79" xfId="0" applyFont="1" applyFill="1" applyBorder="1" applyAlignment="1">
      <alignment horizontal="left" vertical="top" wrapText="1"/>
    </xf>
    <xf numFmtId="0" fontId="3" fillId="9" borderId="79" xfId="0" applyFont="1" applyFill="1" applyBorder="1" applyAlignment="1">
      <alignment horizontal="center" vertical="top" wrapText="1"/>
    </xf>
    <xf numFmtId="0" fontId="3" fillId="9" borderId="79" xfId="0" applyFont="1" applyFill="1" applyBorder="1" applyAlignment="1">
      <alignment horizontal="right" vertical="top" wrapText="1"/>
    </xf>
    <xf numFmtId="0" fontId="3" fillId="9" borderId="80" xfId="0" applyFont="1" applyFill="1" applyBorder="1" applyAlignment="1">
      <alignment horizontal="left" vertical="top" wrapText="1"/>
    </xf>
    <xf numFmtId="0" fontId="18" fillId="0" borderId="0" xfId="1" applyFont="1" applyAlignment="1">
      <alignment horizontal="center" vertical="center"/>
    </xf>
    <xf numFmtId="0" fontId="1" fillId="2" borderId="38" xfId="8" applyFont="1" applyFill="1" applyBorder="1" applyAlignment="1">
      <alignment horizontal="left" vertical="top" wrapText="1"/>
    </xf>
    <xf numFmtId="0" fontId="32" fillId="0" borderId="0" xfId="8"/>
    <xf numFmtId="0" fontId="32" fillId="0" borderId="11" xfId="8" applyBorder="1"/>
    <xf numFmtId="0" fontId="2" fillId="3" borderId="38" xfId="8" applyFont="1" applyFill="1" applyBorder="1" applyAlignment="1">
      <alignment horizontal="left" vertical="top" wrapText="1"/>
    </xf>
    <xf numFmtId="0" fontId="5" fillId="2" borderId="0" xfId="8" applyFont="1" applyFill="1" applyAlignment="1">
      <alignment horizontal="left" vertical="top" wrapText="1"/>
    </xf>
    <xf numFmtId="0" fontId="5" fillId="2" borderId="0" xfId="8" applyFont="1" applyFill="1" applyAlignment="1">
      <alignment horizontal="right" vertical="top" wrapText="1"/>
    </xf>
    <xf numFmtId="4" fontId="5" fillId="2" borderId="0" xfId="8" applyNumberFormat="1" applyFont="1" applyFill="1" applyAlignment="1">
      <alignment horizontal="right" vertical="top" wrapText="1"/>
    </xf>
    <xf numFmtId="0" fontId="4" fillId="2" borderId="40" xfId="8" applyFont="1" applyFill="1" applyBorder="1" applyAlignment="1">
      <alignment horizontal="center" vertical="top" wrapText="1"/>
    </xf>
    <xf numFmtId="0" fontId="4" fillId="2" borderId="31" xfId="8" applyFont="1" applyFill="1" applyBorder="1" applyAlignment="1">
      <alignment horizontal="center" vertical="top" wrapText="1"/>
    </xf>
    <xf numFmtId="0" fontId="4" fillId="2" borderId="32" xfId="8" applyFont="1" applyFill="1" applyBorder="1" applyAlignment="1">
      <alignment horizontal="center" vertical="top" wrapText="1"/>
    </xf>
    <xf numFmtId="0" fontId="25" fillId="0" borderId="1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1" xfId="0" applyFont="1" applyBorder="1" applyAlignment="1">
      <alignment vertical="center"/>
    </xf>
    <xf numFmtId="0" fontId="26" fillId="0" borderId="10" xfId="0" applyFont="1" applyBorder="1"/>
    <xf numFmtId="0" fontId="26" fillId="0" borderId="0" xfId="0" applyFont="1"/>
    <xf numFmtId="0" fontId="26" fillId="0" borderId="11" xfId="0" applyFont="1" applyBorder="1"/>
    <xf numFmtId="0" fontId="26" fillId="0" borderId="1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40" xfId="0" applyBorder="1"/>
    <xf numFmtId="0" fontId="0" fillId="0" borderId="31" xfId="0" applyBorder="1"/>
    <xf numFmtId="0" fontId="0" fillId="0" borderId="32" xfId="0" applyBorder="1"/>
    <xf numFmtId="0" fontId="5" fillId="2" borderId="0" xfId="0" applyFont="1" applyFill="1" applyAlignment="1">
      <alignment horizontal="right" vertical="top" wrapText="1"/>
    </xf>
    <xf numFmtId="4" fontId="5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4" fontId="5" fillId="2" borderId="0" xfId="0" applyNumberFormat="1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right" vertical="top" wrapText="1"/>
    </xf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 wrapText="1"/>
    </xf>
    <xf numFmtId="0" fontId="1" fillId="2" borderId="38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6" fillId="0" borderId="34" xfId="0" applyFont="1" applyBorder="1" applyAlignment="1">
      <alignment horizontal="left"/>
    </xf>
    <xf numFmtId="0" fontId="6" fillId="0" borderId="37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76" xfId="0" applyFont="1" applyBorder="1" applyAlignment="1">
      <alignment horizontal="center" vertical="center"/>
    </xf>
    <xf numFmtId="0" fontId="23" fillId="0" borderId="75" xfId="0" applyFont="1" applyBorder="1" applyAlignment="1">
      <alignment horizontal="center" vertical="center"/>
    </xf>
    <xf numFmtId="0" fontId="23" fillId="0" borderId="77" xfId="0" applyFont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right" vertical="top" wrapText="1"/>
    </xf>
    <xf numFmtId="0" fontId="5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4" fontId="5" fillId="2" borderId="0" xfId="0" applyNumberFormat="1" applyFont="1" applyFill="1" applyAlignment="1">
      <alignment horizontal="right" vertical="top" wrapText="1"/>
    </xf>
    <xf numFmtId="0" fontId="5" fillId="2" borderId="11" xfId="0" applyFont="1" applyFill="1" applyBorder="1" applyAlignment="1">
      <alignment horizontal="right" vertical="top" wrapText="1"/>
    </xf>
    <xf numFmtId="0" fontId="5" fillId="2" borderId="40" xfId="0" applyFont="1" applyFill="1" applyBorder="1" applyAlignment="1">
      <alignment horizontal="right" vertical="top" wrapText="1"/>
    </xf>
    <xf numFmtId="0" fontId="5" fillId="2" borderId="31" xfId="0" applyFont="1" applyFill="1" applyBorder="1" applyAlignment="1">
      <alignment horizontal="right" vertical="top" wrapText="1"/>
    </xf>
    <xf numFmtId="0" fontId="5" fillId="2" borderId="31" xfId="0" applyFont="1" applyFill="1" applyBorder="1" applyAlignment="1">
      <alignment horizontal="left" vertical="top" wrapText="1"/>
    </xf>
    <xf numFmtId="4" fontId="5" fillId="2" borderId="31" xfId="0" applyNumberFormat="1" applyFont="1" applyFill="1" applyBorder="1" applyAlignment="1">
      <alignment horizontal="right" vertical="top" wrapText="1"/>
    </xf>
    <xf numFmtId="0" fontId="5" fillId="2" borderId="32" xfId="0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9" fillId="0" borderId="1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2" borderId="65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left" vertical="center" wrapText="1"/>
    </xf>
    <xf numFmtId="10" fontId="7" fillId="2" borderId="3" xfId="0" applyNumberFormat="1" applyFont="1" applyFill="1" applyBorder="1" applyAlignment="1">
      <alignment horizontal="left" vertical="top" wrapText="1"/>
    </xf>
    <xf numFmtId="10" fontId="7" fillId="2" borderId="4" xfId="0" applyNumberFormat="1" applyFont="1" applyFill="1" applyBorder="1" applyAlignment="1">
      <alignment horizontal="left" vertical="top" wrapText="1"/>
    </xf>
    <xf numFmtId="0" fontId="10" fillId="0" borderId="71" xfId="0" applyFont="1" applyBorder="1" applyAlignment="1">
      <alignment horizontal="left" vertical="center" wrapText="1"/>
    </xf>
    <xf numFmtId="0" fontId="10" fillId="0" borderId="72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/>
    </xf>
    <xf numFmtId="44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44" fontId="23" fillId="0" borderId="67" xfId="0" applyNumberFormat="1" applyFont="1" applyBorder="1" applyAlignment="1">
      <alignment horizontal="center" vertical="center"/>
    </xf>
    <xf numFmtId="44" fontId="23" fillId="0" borderId="28" xfId="0" applyNumberFormat="1" applyFont="1" applyBorder="1" applyAlignment="1">
      <alignment horizontal="center" vertical="center"/>
    </xf>
    <xf numFmtId="44" fontId="23" fillId="0" borderId="68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0" xfId="0" applyBorder="1" applyAlignment="1">
      <alignment horizontal="center"/>
    </xf>
    <xf numFmtId="0" fontId="0" fillId="0" borderId="31" xfId="0" applyBorder="1" applyAlignment="1">
      <alignment horizontal="center"/>
    </xf>
    <xf numFmtId="0" fontId="4" fillId="2" borderId="0" xfId="0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33" xfId="0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34" xfId="0" applyFont="1" applyBorder="1" applyAlignment="1">
      <alignment horizontal="left"/>
    </xf>
    <xf numFmtId="0" fontId="8" fillId="2" borderId="34" xfId="0" applyFont="1" applyFill="1" applyBorder="1" applyAlignment="1">
      <alignment horizontal="left" vertical="top" wrapText="1"/>
    </xf>
    <xf numFmtId="0" fontId="8" fillId="2" borderId="35" xfId="0" applyFont="1" applyFill="1" applyBorder="1" applyAlignment="1">
      <alignment horizontal="left" vertical="top" wrapText="1"/>
    </xf>
    <xf numFmtId="0" fontId="22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top" wrapText="1"/>
    </xf>
    <xf numFmtId="4" fontId="15" fillId="7" borderId="10" xfId="2" applyNumberFormat="1" applyFont="1" applyFill="1" applyBorder="1" applyAlignment="1">
      <alignment horizontal="center" vertical="center"/>
    </xf>
    <xf numFmtId="4" fontId="15" fillId="7" borderId="0" xfId="2" applyNumberFormat="1" applyFont="1" applyFill="1" applyAlignment="1">
      <alignment horizontal="center" vertical="center"/>
    </xf>
    <xf numFmtId="4" fontId="15" fillId="7" borderId="11" xfId="2" applyNumberFormat="1" applyFont="1" applyFill="1" applyBorder="1" applyAlignment="1">
      <alignment horizontal="center" vertical="center"/>
    </xf>
    <xf numFmtId="0" fontId="14" fillId="0" borderId="8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14" fillId="0" borderId="0" xfId="1" applyFont="1" applyAlignment="1">
      <alignment horizontal="left" vertical="center" wrapText="1"/>
    </xf>
    <xf numFmtId="0" fontId="14" fillId="0" borderId="11" xfId="1" applyFont="1" applyBorder="1" applyAlignment="1">
      <alignment horizontal="left" vertical="center" wrapText="1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center" vertical="top" wrapText="1"/>
    </xf>
    <xf numFmtId="0" fontId="17" fillId="0" borderId="11" xfId="1" applyFont="1" applyBorder="1" applyAlignment="1">
      <alignment horizontal="center" vertical="top" wrapText="1"/>
    </xf>
    <xf numFmtId="0" fontId="14" fillId="0" borderId="7" xfId="1" applyFont="1" applyBorder="1" applyAlignment="1">
      <alignment horizontal="center" vertical="top" wrapText="1"/>
    </xf>
    <xf numFmtId="0" fontId="14" fillId="0" borderId="10" xfId="1" applyFont="1" applyBorder="1" applyAlignment="1">
      <alignment horizontal="center" vertical="top" wrapText="1"/>
    </xf>
    <xf numFmtId="0" fontId="20" fillId="0" borderId="2" xfId="1" applyFont="1" applyBorder="1" applyAlignment="1">
      <alignment vertical="center"/>
    </xf>
    <xf numFmtId="0" fontId="14" fillId="0" borderId="31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20" fillId="0" borderId="3" xfId="1" applyFont="1" applyBorder="1" applyAlignment="1">
      <alignment horizontal="left" vertical="center"/>
    </xf>
    <xf numFmtId="0" fontId="20" fillId="0" borderId="4" xfId="1" applyFont="1" applyBorder="1" applyAlignment="1">
      <alignment horizontal="left" vertical="center"/>
    </xf>
    <xf numFmtId="0" fontId="14" fillId="8" borderId="3" xfId="1" applyFont="1" applyFill="1" applyBorder="1" applyAlignment="1">
      <alignment horizontal="left" vertical="top" wrapText="1"/>
    </xf>
    <xf numFmtId="0" fontId="14" fillId="8" borderId="4" xfId="1" applyFont="1" applyFill="1" applyBorder="1" applyAlignment="1">
      <alignment horizontal="left" vertical="top" wrapText="1"/>
    </xf>
    <xf numFmtId="0" fontId="14" fillId="8" borderId="3" xfId="1" applyFont="1" applyFill="1" applyBorder="1" applyAlignment="1">
      <alignment horizontal="left" vertical="center"/>
    </xf>
    <xf numFmtId="0" fontId="14" fillId="8" borderId="4" xfId="1" applyFont="1" applyFill="1" applyBorder="1" applyAlignment="1">
      <alignment horizontal="left" vertical="center"/>
    </xf>
    <xf numFmtId="4" fontId="15" fillId="7" borderId="12" xfId="2" applyNumberFormat="1" applyFont="1" applyFill="1" applyBorder="1" applyAlignment="1">
      <alignment horizontal="center" vertical="center"/>
    </xf>
    <xf numFmtId="0" fontId="16" fillId="7" borderId="13" xfId="1" applyFont="1" applyFill="1" applyBorder="1"/>
    <xf numFmtId="0" fontId="16" fillId="7" borderId="14" xfId="1" applyFont="1" applyFill="1" applyBorder="1"/>
    <xf numFmtId="0" fontId="17" fillId="0" borderId="15" xfId="1" applyFont="1" applyBorder="1" applyAlignment="1">
      <alignment horizontal="center" vertical="top" wrapText="1"/>
    </xf>
    <xf numFmtId="0" fontId="17" fillId="0" borderId="16" xfId="1" applyFont="1" applyBorder="1" applyAlignment="1">
      <alignment horizontal="center" vertical="top" wrapText="1"/>
    </xf>
    <xf numFmtId="0" fontId="17" fillId="0" borderId="17" xfId="1" applyFont="1" applyBorder="1" applyAlignment="1">
      <alignment horizontal="center" vertical="top" wrapText="1"/>
    </xf>
    <xf numFmtId="0" fontId="14" fillId="7" borderId="3" xfId="1" applyFont="1" applyFill="1" applyBorder="1" applyAlignment="1">
      <alignment horizontal="center" vertical="center"/>
    </xf>
    <xf numFmtId="0" fontId="14" fillId="7" borderId="4" xfId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 wrapText="1"/>
    </xf>
    <xf numFmtId="0" fontId="31" fillId="0" borderId="11" xfId="0" applyFont="1" applyBorder="1" applyAlignment="1">
      <alignment horizontal="left" vertical="top" wrapText="1"/>
    </xf>
    <xf numFmtId="0" fontId="31" fillId="0" borderId="40" xfId="0" applyFont="1" applyBorder="1" applyAlignment="1">
      <alignment horizontal="left" vertical="top" wrapText="1"/>
    </xf>
    <xf numFmtId="0" fontId="31" fillId="0" borderId="31" xfId="0" applyFont="1" applyBorder="1" applyAlignment="1">
      <alignment horizontal="left" vertical="top" wrapText="1"/>
    </xf>
    <xf numFmtId="0" fontId="31" fillId="0" borderId="32" xfId="0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vertical="center" wrapText="1"/>
    </xf>
    <xf numFmtId="0" fontId="21" fillId="0" borderId="28" xfId="1" applyFont="1" applyBorder="1" applyAlignment="1">
      <alignment horizontal="center" vertical="center" wrapText="1"/>
    </xf>
    <xf numFmtId="0" fontId="21" fillId="0" borderId="29" xfId="1" applyFont="1" applyBorder="1" applyAlignment="1">
      <alignment horizontal="center" vertical="center" wrapText="1"/>
    </xf>
    <xf numFmtId="0" fontId="20" fillId="0" borderId="10" xfId="5" applyBorder="1" applyAlignment="1">
      <alignment horizontal="left" vertical="top" wrapText="1"/>
    </xf>
    <xf numFmtId="0" fontId="20" fillId="0" borderId="0" xfId="5" applyAlignment="1">
      <alignment horizontal="left" vertical="top" wrapText="1"/>
    </xf>
    <xf numFmtId="0" fontId="20" fillId="0" borderId="11" xfId="5" applyBorder="1" applyAlignment="1">
      <alignment horizontal="left" vertical="top" wrapText="1"/>
    </xf>
    <xf numFmtId="0" fontId="14" fillId="8" borderId="3" xfId="1" applyFont="1" applyFill="1" applyBorder="1" applyAlignment="1">
      <alignment horizontal="left" vertical="center" wrapText="1"/>
    </xf>
    <xf numFmtId="0" fontId="14" fillId="8" borderId="4" xfId="1" applyFont="1" applyFill="1" applyBorder="1" applyAlignment="1">
      <alignment horizontal="left" vertical="center" wrapText="1"/>
    </xf>
    <xf numFmtId="0" fontId="9" fillId="0" borderId="41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0" fillId="0" borderId="62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6" fillId="0" borderId="42" xfId="0" applyFont="1" applyBorder="1" applyAlignment="1">
      <alignment horizontal="left"/>
    </xf>
    <xf numFmtId="0" fontId="10" fillId="0" borderId="59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61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5" fillId="2" borderId="10" xfId="8" applyFont="1" applyFill="1" applyBorder="1" applyAlignment="1">
      <alignment horizontal="left" vertical="top" wrapText="1"/>
    </xf>
    <xf numFmtId="0" fontId="5" fillId="2" borderId="0" xfId="8" applyFont="1" applyFill="1" applyAlignment="1">
      <alignment horizontal="left" vertical="top" wrapText="1"/>
    </xf>
    <xf numFmtId="0" fontId="1" fillId="2" borderId="10" xfId="8" applyFont="1" applyFill="1" applyBorder="1" applyAlignment="1">
      <alignment horizontal="center" wrapText="1"/>
    </xf>
    <xf numFmtId="0" fontId="32" fillId="0" borderId="0" xfId="8"/>
    <xf numFmtId="0" fontId="32" fillId="0" borderId="11" xfId="8" applyBorder="1"/>
    <xf numFmtId="0" fontId="26" fillId="10" borderId="24" xfId="0" applyFont="1" applyFill="1" applyBorder="1" applyAlignment="1">
      <alignment horizontal="center"/>
    </xf>
    <xf numFmtId="0" fontId="26" fillId="10" borderId="6" xfId="0" applyFont="1" applyFill="1" applyBorder="1" applyAlignment="1">
      <alignment horizontal="center"/>
    </xf>
    <xf numFmtId="0" fontId="26" fillId="10" borderId="19" xfId="0" applyFont="1" applyFill="1" applyBorder="1" applyAlignment="1">
      <alignment horizont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8" fillId="10" borderId="55" xfId="0" applyFont="1" applyFill="1" applyBorder="1" applyAlignment="1">
      <alignment horizontal="center"/>
    </xf>
    <xf numFmtId="0" fontId="28" fillId="10" borderId="54" xfId="0" applyFont="1" applyFill="1" applyBorder="1" applyAlignment="1">
      <alignment horizontal="center"/>
    </xf>
    <xf numFmtId="0" fontId="28" fillId="10" borderId="56" xfId="0" applyFont="1" applyFill="1" applyBorder="1" applyAlignment="1">
      <alignment horizontal="center"/>
    </xf>
    <xf numFmtId="0" fontId="28" fillId="10" borderId="24" xfId="0" applyFont="1" applyFill="1" applyBorder="1" applyAlignment="1">
      <alignment horizontal="center"/>
    </xf>
    <xf numFmtId="0" fontId="28" fillId="10" borderId="6" xfId="0" applyFont="1" applyFill="1" applyBorder="1" applyAlignment="1">
      <alignment horizontal="center"/>
    </xf>
    <xf numFmtId="0" fontId="28" fillId="10" borderId="19" xfId="0" applyFont="1" applyFill="1" applyBorder="1" applyAlignment="1">
      <alignment horizontal="center"/>
    </xf>
    <xf numFmtId="0" fontId="10" fillId="0" borderId="42" xfId="0" applyFont="1" applyBorder="1" applyAlignment="1">
      <alignment horizontal="left" vertical="center"/>
    </xf>
    <xf numFmtId="0" fontId="9" fillId="0" borderId="57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10" fillId="0" borderId="47" xfId="0" applyFont="1" applyBorder="1" applyAlignment="1">
      <alignment horizontal="left" vertical="center" wrapText="1"/>
    </xf>
    <xf numFmtId="0" fontId="14" fillId="0" borderId="49" xfId="1" applyFont="1" applyBorder="1" applyAlignment="1">
      <alignment horizontal="left" vertical="center" wrapText="1"/>
    </xf>
    <xf numFmtId="0" fontId="14" fillId="0" borderId="50" xfId="1" applyFont="1" applyBorder="1" applyAlignment="1">
      <alignment horizontal="left" vertical="center" wrapText="1"/>
    </xf>
    <xf numFmtId="0" fontId="14" fillId="0" borderId="69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center" vertical="top" wrapText="1"/>
    </xf>
    <xf numFmtId="0" fontId="14" fillId="0" borderId="44" xfId="1" applyFont="1" applyBorder="1" applyAlignment="1">
      <alignment horizontal="center" vertical="top" wrapText="1"/>
    </xf>
    <xf numFmtId="0" fontId="14" fillId="0" borderId="42" xfId="1" applyFont="1" applyBorder="1" applyAlignment="1">
      <alignment horizontal="left" vertical="center" wrapText="1"/>
    </xf>
    <xf numFmtId="0" fontId="14" fillId="0" borderId="43" xfId="1" applyFont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 wrapText="1"/>
    </xf>
    <xf numFmtId="0" fontId="14" fillId="0" borderId="46" xfId="1" applyFont="1" applyBorder="1" applyAlignment="1">
      <alignment horizontal="left" vertical="center" wrapText="1"/>
    </xf>
    <xf numFmtId="4" fontId="14" fillId="7" borderId="44" xfId="2" applyNumberFormat="1" applyFont="1" applyFill="1" applyBorder="1" applyAlignment="1">
      <alignment horizontal="center" vertical="center" wrapText="1"/>
    </xf>
    <xf numFmtId="4" fontId="14" fillId="7" borderId="45" xfId="2" applyNumberFormat="1" applyFont="1" applyFill="1" applyBorder="1" applyAlignment="1">
      <alignment horizontal="center" vertical="center" wrapText="1"/>
    </xf>
    <xf numFmtId="4" fontId="14" fillId="7" borderId="46" xfId="2" applyNumberFormat="1" applyFont="1" applyFill="1" applyBorder="1" applyAlignment="1">
      <alignment horizontal="center" vertical="center" wrapText="1"/>
    </xf>
    <xf numFmtId="0" fontId="20" fillId="0" borderId="44" xfId="1" applyFont="1" applyBorder="1" applyAlignment="1">
      <alignment horizontal="center" vertical="top" wrapText="1"/>
    </xf>
    <xf numFmtId="0" fontId="20" fillId="0" borderId="45" xfId="1" applyFont="1" applyBorder="1" applyAlignment="1">
      <alignment horizontal="center" vertical="top" wrapText="1"/>
    </xf>
    <xf numFmtId="0" fontId="20" fillId="0" borderId="46" xfId="1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</cellXfs>
  <cellStyles count="9">
    <cellStyle name="Normal" xfId="0" builtinId="0"/>
    <cellStyle name="Normal 10 20" xfId="5"/>
    <cellStyle name="Normal 2" xfId="8"/>
    <cellStyle name="Normal 2 2" xfId="2"/>
    <cellStyle name="Normal 2 2 2" xfId="6"/>
    <cellStyle name="Normal 5" xfId="1"/>
    <cellStyle name="Porcentagem 3" xfId="4"/>
    <cellStyle name="Separador de milhares 2" xfId="3"/>
    <cellStyle name="Vírgul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165651</xdr:colOff>
      <xdr:row>0</xdr:row>
      <xdr:rowOff>57979</xdr:rowOff>
    </xdr:from>
    <xdr:to>
      <xdr:col>2</xdr:col>
      <xdr:colOff>919370</xdr:colOff>
      <xdr:row>1</xdr:row>
      <xdr:rowOff>814964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651" y="57979"/>
          <a:ext cx="2385393" cy="9474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1</xdr:row>
      <xdr:rowOff>115956</xdr:rowOff>
    </xdr:from>
    <xdr:to>
      <xdr:col>2</xdr:col>
      <xdr:colOff>639481</xdr:colOff>
      <xdr:row>1</xdr:row>
      <xdr:rowOff>919369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13" y="306456"/>
          <a:ext cx="2022677" cy="8034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1</xdr:row>
      <xdr:rowOff>65942</xdr:rowOff>
    </xdr:from>
    <xdr:to>
      <xdr:col>1</xdr:col>
      <xdr:colOff>1209388</xdr:colOff>
      <xdr:row>1</xdr:row>
      <xdr:rowOff>869355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69" y="256442"/>
          <a:ext cx="2022677" cy="8034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105104</xdr:colOff>
      <xdr:row>0</xdr:row>
      <xdr:rowOff>177364</xdr:rowOff>
    </xdr:from>
    <xdr:to>
      <xdr:col>1</xdr:col>
      <xdr:colOff>1543916</xdr:colOff>
      <xdr:row>1</xdr:row>
      <xdr:rowOff>321881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04" y="177364"/>
          <a:ext cx="1438812" cy="5731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105104</xdr:colOff>
      <xdr:row>0</xdr:row>
      <xdr:rowOff>177364</xdr:rowOff>
    </xdr:from>
    <xdr:to>
      <xdr:col>1</xdr:col>
      <xdr:colOff>1543916</xdr:colOff>
      <xdr:row>1</xdr:row>
      <xdr:rowOff>321881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04" y="177364"/>
          <a:ext cx="1438812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249621</xdr:colOff>
      <xdr:row>23</xdr:row>
      <xdr:rowOff>40136</xdr:rowOff>
    </xdr:from>
    <xdr:to>
      <xdr:col>3</xdr:col>
      <xdr:colOff>1366346</xdr:colOff>
      <xdr:row>23</xdr:row>
      <xdr:rowOff>768581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0121" y="5058826"/>
          <a:ext cx="3842846" cy="7284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49696</xdr:colOff>
      <xdr:row>1</xdr:row>
      <xdr:rowOff>8282</xdr:rowOff>
    </xdr:from>
    <xdr:to>
      <xdr:col>0</xdr:col>
      <xdr:colOff>2072373</xdr:colOff>
      <xdr:row>1</xdr:row>
      <xdr:rowOff>811695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96" y="198782"/>
          <a:ext cx="2022677" cy="8034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25976</xdr:colOff>
      <xdr:row>1</xdr:row>
      <xdr:rowOff>155863</xdr:rowOff>
    </xdr:from>
    <xdr:to>
      <xdr:col>0</xdr:col>
      <xdr:colOff>2048653</xdr:colOff>
      <xdr:row>1</xdr:row>
      <xdr:rowOff>959276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6" y="346363"/>
          <a:ext cx="2022677" cy="803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105104</xdr:colOff>
      <xdr:row>0</xdr:row>
      <xdr:rowOff>137951</xdr:rowOff>
    </xdr:from>
    <xdr:to>
      <xdr:col>1</xdr:col>
      <xdr:colOff>1543916</xdr:colOff>
      <xdr:row>1</xdr:row>
      <xdr:rowOff>321882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04" y="137951"/>
          <a:ext cx="1438812" cy="5744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DC\coaco\Users\pedroaugustofarias\Library\Containers\com.microsoft.Excel\Data\Desktop\file:\ETE\AP-SATEC\cvrd\EXCEL\CVRD_18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DC\coaco\Users\pedroaugustofarias\Library\Containers\com.microsoft.Excel\Data\Desktop\file:\ETE\ap-satec\Ete_Satec\Medi&#231;&#227;o_CEDAE\JANEIRO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DC\coaco\Users\pedroaugustofarias\Library\Containers\com.microsoft.Excel\Data\Desktop\file:\Pauloc\Disco_C\Take-Off\Valdemi\TakeOff%202551%20-%20Filtrag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DC\coaco\Users\pedroaugustofarias\Library\Containers\com.microsoft.Excel\Data\Desktop\file:\M:\CVRD\Composi&#231;&#227;o%20de%20Cus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DC\coaco\Users\pedroaugustofarias\Library\Containers\com.microsoft.Excel\Data\Desktop\file:\A:\PLANEJ\PLANEJAMENTO\FINANCEI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DC\coaco\MED.%2041\BM-UGPI\MED.%2012\LOTE%204.2\CRIT&#201;RIOS%20DE%20MEDI&#199;&#195;O\Crit&#233;rios%20de%20Medi&#231;&#227;o%20a\Crit&#233;rios%20de%20Medi&#231;&#227;o%20&#250;ltima%20vers&#227;o\JCESAR\PROGRAMA\PROG9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DC\coaco\MED.%2041\BM-UGPI\MED.%2012\LOTE%204.2\CRIT&#201;RIOS%20DE%20MEDI&#199;&#195;O\Crit&#233;rios%20de%20Medi&#231;&#227;o%20a\Crit&#233;rios%20de%20Medi&#231;&#227;o%20&#250;ltima%20vers&#227;o\Aditivo_Sarapu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STO"/>
      <sheetName val="QRES_MD1"/>
      <sheetName val="QQP_MD2"/>
      <sheetName val="CVMD_MD3"/>
      <sheetName val="CPU_2.0"/>
      <sheetName val="CPU_3.0"/>
      <sheetName val="CPU_4.0"/>
      <sheetName val="CPU_5.0"/>
      <sheetName val="CPU_6.0"/>
      <sheetName val="CPU_7.0"/>
      <sheetName val="BD"/>
      <sheetName val="CPUE_MD5"/>
      <sheetName val="OC_MD6"/>
      <sheetName val="CBDI_MD7"/>
      <sheetName val="CESOT_MD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ÇÃO_ETE_PAVUNA"/>
      <sheetName val="MEDIÇÃO_ETE_SARAPUÍ"/>
      <sheetName val="FOL_ENC_FATURA_ETE_PAVUNA"/>
      <sheetName val="FOL_ENC_FATURA_ETE_SARAPUÍ"/>
      <sheetName val="FATURA_ETE_PAVUNA"/>
      <sheetName val="FATURA_ETE_SARAPUÍ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Resumo"/>
      <sheetName val="Projetos"/>
      <sheetName val="Esc 1,5"/>
      <sheetName val="Esc 3,0"/>
      <sheetName val="Esc 3ª"/>
      <sheetName val="Esc 3ªate3m"/>
      <sheetName val="B.Fora"/>
      <sheetName val="Rachão"/>
      <sheetName val="Reat.Areia"/>
      <sheetName val="Base 40-60"/>
      <sheetName val="Reg.8%"/>
      <sheetName val="F.3ª"/>
      <sheetName val="F.14mm"/>
      <sheetName val="Conc 10"/>
      <sheetName val="Conc 20"/>
      <sheetName val="Conc 30 (SP)"/>
      <sheetName val="Cimbram"/>
      <sheetName val="M.Poliet"/>
      <sheetName val="Isopor 15mm"/>
      <sheetName val="JSerr"/>
      <sheetName val="BarraTf"/>
      <sheetName val="JMast"/>
      <sheetName val="JF O-22"/>
      <sheetName val="G.Normal"/>
      <sheetName val="ASTM-A-36"/>
      <sheetName val="SAE-1020"/>
      <sheetName val="Aço &lt;=12,5"/>
      <sheetName val="Aço &gt;12,5"/>
      <sheetName val="FornTransp"/>
      <sheetName val="Reaterro 1ª"/>
      <sheetName val="Brita Comp"/>
      <sheetName val="Forma 3ª"/>
      <sheetName val="Forma 14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ção do BDI"/>
      <sheetName val="Comp. Custo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ício"/>
      <sheetName val="CPV"/>
      <sheetName val="Resultado"/>
      <sheetName val="Planejado"/>
      <sheetName val="f.caixa"/>
      <sheetName val="back-log"/>
      <sheetName val="mes"/>
      <sheetName val="Custo Real"/>
      <sheetName val="inventario"/>
      <sheetName val="Inv. pendente"/>
      <sheetName val="Produção"/>
      <sheetName val="Avaliação"/>
    </sheetNames>
    <sheetDataSet>
      <sheetData sheetId="0" refreshError="1"/>
      <sheetData sheetId="1" refreshError="1">
        <row r="42">
          <cell r="J42" t="e">
            <v>#DIV/0!</v>
          </cell>
        </row>
      </sheetData>
      <sheetData sheetId="2" refreshError="1"/>
      <sheetData sheetId="3" refreshError="1">
        <row r="40">
          <cell r="C40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S_97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QP"/>
      <sheetName val="RESUMO_1"/>
      <sheetName val="RESUMO_2"/>
      <sheetName val="TERRAPL"/>
      <sheetName val="DRENAG"/>
      <sheetName val="PAVIM"/>
      <sheetName val="SERV_COMPL"/>
      <sheetName val="DRAGAG"/>
      <sheetName val="SANEAM"/>
      <sheetName val="ÁGUA_POT"/>
      <sheetName val="ÁREA 2"/>
      <sheetName val="ÁREA 2 (2)"/>
      <sheetName val="REVEST_CAN_ETE"/>
      <sheetName val="M_FECHAMENTO"/>
      <sheetName val="L_RECALQUE_REDE"/>
      <sheetName val="L_RECALQUE_CAIXA"/>
      <sheetName val="L_RECALQUE_MATERIAL"/>
      <sheetName val="ELEV_ESGOTO"/>
      <sheetName val="ESTRUT_CANAL_ AUXILIAR"/>
      <sheetName val="ESTRUT_RIO_SARAPUÍ"/>
      <sheetName val="TABE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view="pageBreakPreview" zoomScale="145" zoomScaleNormal="100" zoomScaleSheetLayoutView="145" workbookViewId="0">
      <selection activeCell="J13" sqref="J13"/>
    </sheetView>
  </sheetViews>
  <sheetFormatPr defaultRowHeight="15" x14ac:dyDescent="0.25"/>
  <cols>
    <col min="2" max="2" width="15.28515625" customWidth="1"/>
    <col min="3" max="3" width="17.28515625" customWidth="1"/>
    <col min="8" max="8" width="18.42578125" customWidth="1"/>
    <col min="9" max="9" width="13.85546875" customWidth="1"/>
    <col min="10" max="10" width="15.42578125" customWidth="1"/>
    <col min="11" max="11" width="19.140625" customWidth="1"/>
  </cols>
  <sheetData>
    <row r="1" spans="1:11" ht="15" customHeight="1" x14ac:dyDescent="0.25">
      <c r="A1" s="186"/>
      <c r="B1" s="187"/>
      <c r="C1" s="187"/>
      <c r="D1" s="193" t="s">
        <v>19</v>
      </c>
      <c r="E1" s="193"/>
      <c r="F1" s="193"/>
      <c r="G1" s="193"/>
      <c r="H1" s="190" t="s">
        <v>23</v>
      </c>
      <c r="I1" s="190"/>
      <c r="J1" s="55" t="s">
        <v>22</v>
      </c>
      <c r="K1" s="56" t="s">
        <v>21</v>
      </c>
    </row>
    <row r="2" spans="1:11" ht="78.75" customHeight="1" thickBot="1" x14ac:dyDescent="0.3">
      <c r="A2" s="188"/>
      <c r="B2" s="189"/>
      <c r="C2" s="189"/>
      <c r="D2" s="192" t="s">
        <v>202</v>
      </c>
      <c r="E2" s="192"/>
      <c r="F2" s="192"/>
      <c r="G2" s="192"/>
      <c r="H2" s="191" t="str">
        <f>SINTETICO!F2</f>
        <v xml:space="preserve">SINAPI - 01/2025 - Pernambuco
SBC - 02/2025 - Pernambuco
SETOP - 10/2024 - Minas Gerais
SCO - 01/2025 - Rio de Janeiro
</v>
      </c>
      <c r="I2" s="191"/>
      <c r="J2" s="88">
        <v>0.1734</v>
      </c>
      <c r="K2" s="57" t="s">
        <v>136</v>
      </c>
    </row>
    <row r="3" spans="1:11" ht="28.5" customHeight="1" x14ac:dyDescent="0.25">
      <c r="A3" s="194" t="s">
        <v>63</v>
      </c>
      <c r="B3" s="195"/>
      <c r="C3" s="195"/>
      <c r="D3" s="195"/>
      <c r="E3" s="195"/>
      <c r="F3" s="195"/>
      <c r="G3" s="195"/>
      <c r="H3" s="195"/>
      <c r="I3" s="195"/>
      <c r="J3" s="195"/>
      <c r="K3" s="196"/>
    </row>
    <row r="4" spans="1:1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8"/>
      <c r="K4" s="199"/>
    </row>
    <row r="5" spans="1:11" ht="30" customHeight="1" x14ac:dyDescent="0.25">
      <c r="A5" s="184" t="s">
        <v>1</v>
      </c>
      <c r="B5" s="185"/>
      <c r="C5" s="185"/>
      <c r="D5" s="185" t="s">
        <v>4</v>
      </c>
      <c r="E5" s="185"/>
      <c r="F5" s="185"/>
      <c r="G5" s="185"/>
      <c r="H5" s="185"/>
      <c r="I5" s="185"/>
      <c r="J5" s="122" t="s">
        <v>9</v>
      </c>
      <c r="K5" s="98" t="s">
        <v>10</v>
      </c>
    </row>
    <row r="6" spans="1:11" s="50" customFormat="1" ht="20.25" customHeight="1" x14ac:dyDescent="0.25">
      <c r="A6" s="200" t="s">
        <v>11</v>
      </c>
      <c r="B6" s="201"/>
      <c r="C6" s="201"/>
      <c r="D6" s="201" t="s">
        <v>135</v>
      </c>
      <c r="E6" s="201"/>
      <c r="F6" s="201"/>
      <c r="G6" s="201"/>
      <c r="H6" s="201"/>
      <c r="I6" s="201"/>
      <c r="J6" s="119">
        <f>SINTETICO!H14</f>
        <v>70565.40375148</v>
      </c>
      <c r="K6" s="125">
        <v>1</v>
      </c>
    </row>
    <row r="7" spans="1:11" x14ac:dyDescent="0.25">
      <c r="A7" s="58"/>
      <c r="B7" s="126"/>
      <c r="C7" s="126"/>
      <c r="D7" s="126"/>
      <c r="E7" s="126"/>
      <c r="F7" s="126"/>
      <c r="G7" s="126"/>
      <c r="H7" s="126"/>
      <c r="I7" s="126"/>
      <c r="J7" s="126"/>
      <c r="K7" s="59"/>
    </row>
    <row r="8" spans="1:11" x14ac:dyDescent="0.25">
      <c r="A8" s="202"/>
      <c r="B8" s="203"/>
      <c r="C8" s="203"/>
      <c r="D8" s="127"/>
      <c r="E8" s="128"/>
      <c r="F8" s="128"/>
      <c r="G8" s="204" t="s">
        <v>65</v>
      </c>
      <c r="H8" s="203"/>
      <c r="I8" s="205">
        <f>SINTETICO!H12</f>
        <v>60137.552200000006</v>
      </c>
      <c r="J8" s="203"/>
      <c r="K8" s="206"/>
    </row>
    <row r="9" spans="1:11" x14ac:dyDescent="0.25">
      <c r="A9" s="202"/>
      <c r="B9" s="203"/>
      <c r="C9" s="203"/>
      <c r="D9" s="127"/>
      <c r="E9" s="128"/>
      <c r="F9" s="128"/>
      <c r="G9" s="204" t="s">
        <v>144</v>
      </c>
      <c r="H9" s="203"/>
      <c r="I9" s="205">
        <f>SINTETICO!H13</f>
        <v>10427.85155148</v>
      </c>
      <c r="J9" s="203"/>
      <c r="K9" s="206"/>
    </row>
    <row r="10" spans="1:11" ht="15.75" thickBot="1" x14ac:dyDescent="0.3">
      <c r="A10" s="207"/>
      <c r="B10" s="208"/>
      <c r="C10" s="208"/>
      <c r="D10" s="129"/>
      <c r="E10" s="130"/>
      <c r="F10" s="130"/>
      <c r="G10" s="209" t="s">
        <v>66</v>
      </c>
      <c r="H10" s="208"/>
      <c r="I10" s="210">
        <f>SINTETICO!H14</f>
        <v>70565.40375148</v>
      </c>
      <c r="J10" s="208"/>
      <c r="K10" s="211"/>
    </row>
    <row r="13" spans="1:11" x14ac:dyDescent="0.25">
      <c r="K13" s="45"/>
    </row>
  </sheetData>
  <mergeCells count="19">
    <mergeCell ref="A9:C9"/>
    <mergeCell ref="G9:H9"/>
    <mergeCell ref="I9:K9"/>
    <mergeCell ref="A10:C10"/>
    <mergeCell ref="G10:H10"/>
    <mergeCell ref="I10:K10"/>
    <mergeCell ref="A6:C6"/>
    <mergeCell ref="D6:I6"/>
    <mergeCell ref="A8:C8"/>
    <mergeCell ref="G8:H8"/>
    <mergeCell ref="I8:K8"/>
    <mergeCell ref="A5:C5"/>
    <mergeCell ref="D5:I5"/>
    <mergeCell ref="A1:C2"/>
    <mergeCell ref="H1:I1"/>
    <mergeCell ref="H2:I2"/>
    <mergeCell ref="D2:G2"/>
    <mergeCell ref="D1:G1"/>
    <mergeCell ref="A3:K4"/>
  </mergeCells>
  <pageMargins left="0.51181102362204722" right="0.51181102362204722" top="0.78740157480314965" bottom="0.78740157480314965" header="0.31496062992125984" footer="0.31496062992125984"/>
  <pageSetup paperSize="9" scale="63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view="pageBreakPreview" zoomScale="130" zoomScaleNormal="100" zoomScaleSheetLayoutView="130" workbookViewId="0">
      <selection activeCell="D9" sqref="D9"/>
    </sheetView>
  </sheetViews>
  <sheetFormatPr defaultRowHeight="15" x14ac:dyDescent="0.25"/>
  <cols>
    <col min="1" max="2" width="10.7109375" customWidth="1"/>
    <col min="3" max="3" width="12.7109375" customWidth="1"/>
    <col min="4" max="4" width="64.28515625" customWidth="1"/>
    <col min="7" max="7" width="20" customWidth="1"/>
    <col min="8" max="8" width="12.7109375" customWidth="1"/>
    <col min="9" max="9" width="15.85546875" customWidth="1"/>
    <col min="10" max="10" width="13.85546875" customWidth="1"/>
    <col min="11" max="11" width="18" style="48" customWidth="1"/>
  </cols>
  <sheetData>
    <row r="1" spans="1:11" s="50" customFormat="1" ht="29.25" customHeight="1" x14ac:dyDescent="0.25">
      <c r="A1" s="186"/>
      <c r="B1" s="187"/>
      <c r="C1" s="187"/>
      <c r="D1" s="223" t="s">
        <v>203</v>
      </c>
      <c r="E1" s="224"/>
      <c r="F1" s="213" t="s">
        <v>23</v>
      </c>
      <c r="G1" s="213"/>
      <c r="H1" s="219" t="s">
        <v>22</v>
      </c>
      <c r="I1" s="220"/>
      <c r="J1" s="96" t="s">
        <v>21</v>
      </c>
      <c r="K1" s="92"/>
    </row>
    <row r="2" spans="1:11" ht="111" customHeight="1" x14ac:dyDescent="0.25">
      <c r="A2" s="217"/>
      <c r="B2" s="218"/>
      <c r="C2" s="218"/>
      <c r="D2" s="225"/>
      <c r="E2" s="226"/>
      <c r="F2" s="212" t="s">
        <v>256</v>
      </c>
      <c r="G2" s="212"/>
      <c r="H2" s="221">
        <v>0.1734</v>
      </c>
      <c r="I2" s="222"/>
      <c r="J2" s="97" t="s">
        <v>136</v>
      </c>
      <c r="K2" s="52"/>
    </row>
    <row r="3" spans="1:11" ht="30.75" customHeight="1" x14ac:dyDescent="0.25">
      <c r="A3" s="214" t="s">
        <v>0</v>
      </c>
      <c r="B3" s="215"/>
      <c r="C3" s="215"/>
      <c r="D3" s="215"/>
      <c r="E3" s="215"/>
      <c r="F3" s="215"/>
      <c r="G3" s="215"/>
      <c r="H3" s="215"/>
      <c r="I3" s="215"/>
      <c r="J3" s="216"/>
    </row>
    <row r="4" spans="1:11" ht="30" customHeight="1" x14ac:dyDescent="0.25">
      <c r="A4" s="94" t="s">
        <v>1</v>
      </c>
      <c r="B4" s="122" t="s">
        <v>2</v>
      </c>
      <c r="C4" s="121" t="s">
        <v>3</v>
      </c>
      <c r="D4" s="121" t="s">
        <v>4</v>
      </c>
      <c r="E4" s="123" t="s">
        <v>5</v>
      </c>
      <c r="F4" s="122" t="s">
        <v>6</v>
      </c>
      <c r="G4" s="122" t="s">
        <v>7</v>
      </c>
      <c r="H4" s="122" t="s">
        <v>8</v>
      </c>
      <c r="I4" s="122" t="s">
        <v>9</v>
      </c>
      <c r="J4" s="98" t="s">
        <v>10</v>
      </c>
    </row>
    <row r="5" spans="1:11" s="50" customFormat="1" ht="18.75" customHeight="1" x14ac:dyDescent="0.25">
      <c r="A5" s="99">
        <v>1</v>
      </c>
      <c r="B5" s="120"/>
      <c r="C5" s="120"/>
      <c r="D5" s="120" t="s">
        <v>135</v>
      </c>
      <c r="E5" s="120"/>
      <c r="F5" s="89"/>
      <c r="G5" s="120"/>
      <c r="H5" s="120"/>
      <c r="I5" s="91">
        <f>SUM(I6:I10)</f>
        <v>70565.40375148</v>
      </c>
      <c r="J5" s="100">
        <f>SUM(J6:J9)</f>
        <v>0.9907873702914034</v>
      </c>
      <c r="K5" s="90">
        <f t="shared" ref="K5:K9" si="0">F5*G5</f>
        <v>0</v>
      </c>
    </row>
    <row r="6" spans="1:11" ht="25.5" customHeight="1" x14ac:dyDescent="0.25">
      <c r="A6" s="131" t="s">
        <v>38</v>
      </c>
      <c r="B6" s="116" t="s">
        <v>185</v>
      </c>
      <c r="C6" s="115" t="s">
        <v>255</v>
      </c>
      <c r="D6" s="115" t="s">
        <v>170</v>
      </c>
      <c r="E6" s="117" t="s">
        <v>13</v>
      </c>
      <c r="F6" s="116">
        <v>55.28</v>
      </c>
      <c r="G6" s="118">
        <v>860.99</v>
      </c>
      <c r="H6" s="118">
        <f>G6*(1+H2)</f>
        <v>1010.285666</v>
      </c>
      <c r="I6" s="118">
        <f>F6*H6</f>
        <v>55848.59161648</v>
      </c>
      <c r="J6" s="132">
        <f>I6/H14</f>
        <v>0.79144437142554669</v>
      </c>
      <c r="K6" s="90">
        <f t="shared" si="0"/>
        <v>47595.527200000004</v>
      </c>
    </row>
    <row r="7" spans="1:11" ht="19.5" customHeight="1" x14ac:dyDescent="0.25">
      <c r="A7" s="131" t="s">
        <v>134</v>
      </c>
      <c r="B7" s="116" t="s">
        <v>192</v>
      </c>
      <c r="C7" s="115" t="s">
        <v>62</v>
      </c>
      <c r="D7" s="115" t="s">
        <v>171</v>
      </c>
      <c r="E7" s="117" t="s">
        <v>18</v>
      </c>
      <c r="F7" s="116">
        <v>25</v>
      </c>
      <c r="G7" s="118">
        <v>429.8</v>
      </c>
      <c r="H7" s="118">
        <f>G7*(1+H2)</f>
        <v>504.32731999999999</v>
      </c>
      <c r="I7" s="118">
        <f t="shared" ref="I7:I9" si="1">F7*H7</f>
        <v>12608.182999999999</v>
      </c>
      <c r="J7" s="132">
        <f>I7/H14</f>
        <v>0.17867371728508763</v>
      </c>
      <c r="K7" s="90">
        <f t="shared" si="0"/>
        <v>10745</v>
      </c>
    </row>
    <row r="8" spans="1:11" ht="28.5" customHeight="1" x14ac:dyDescent="0.25">
      <c r="A8" s="131" t="s">
        <v>150</v>
      </c>
      <c r="B8" s="116" t="s">
        <v>195</v>
      </c>
      <c r="C8" s="115" t="s">
        <v>196</v>
      </c>
      <c r="D8" s="115" t="s">
        <v>172</v>
      </c>
      <c r="E8" s="117" t="s">
        <v>16</v>
      </c>
      <c r="F8" s="116">
        <v>50</v>
      </c>
      <c r="G8" s="118">
        <v>4.66</v>
      </c>
      <c r="H8" s="118">
        <f>G8*(1+H2)</f>
        <v>5.4680439999999999</v>
      </c>
      <c r="I8" s="118">
        <f t="shared" si="1"/>
        <v>273.40219999999999</v>
      </c>
      <c r="J8" s="132">
        <f>I8/H14</f>
        <v>3.874451012324376E-3</v>
      </c>
      <c r="K8" s="90">
        <f t="shared" si="0"/>
        <v>233</v>
      </c>
    </row>
    <row r="9" spans="1:11" ht="40.5" customHeight="1" x14ac:dyDescent="0.25">
      <c r="A9" s="131" t="s">
        <v>151</v>
      </c>
      <c r="B9" s="116" t="s">
        <v>199</v>
      </c>
      <c r="C9" s="115" t="s">
        <v>12</v>
      </c>
      <c r="D9" s="115" t="s">
        <v>174</v>
      </c>
      <c r="E9" s="117" t="s">
        <v>15</v>
      </c>
      <c r="F9" s="116">
        <v>200</v>
      </c>
      <c r="G9" s="118">
        <v>5.05</v>
      </c>
      <c r="H9" s="118">
        <f>G9*(1+H2)</f>
        <v>5.9256700000000002</v>
      </c>
      <c r="I9" s="118">
        <f t="shared" si="1"/>
        <v>1185.134</v>
      </c>
      <c r="J9" s="132">
        <f>I9/H14</f>
        <v>1.6794830568444719E-2</v>
      </c>
      <c r="K9" s="90">
        <f t="shared" si="0"/>
        <v>1010</v>
      </c>
    </row>
    <row r="10" spans="1:11" ht="40.5" customHeight="1" x14ac:dyDescent="0.25">
      <c r="A10" s="131">
        <v>1.5</v>
      </c>
      <c r="B10" s="116" t="s">
        <v>207</v>
      </c>
      <c r="C10" s="115" t="s">
        <v>208</v>
      </c>
      <c r="D10" s="115" t="s">
        <v>209</v>
      </c>
      <c r="E10" s="117" t="s">
        <v>15</v>
      </c>
      <c r="F10" s="116">
        <v>7.5</v>
      </c>
      <c r="G10" s="118">
        <v>73.87</v>
      </c>
      <c r="H10" s="118">
        <f>G10*(1+H2)</f>
        <v>86.679058000000012</v>
      </c>
      <c r="I10" s="118">
        <f t="shared" ref="I10" si="2">F10*H10</f>
        <v>650.09293500000013</v>
      </c>
      <c r="J10" s="132">
        <f>I10/H14</f>
        <v>9.2126297085966206E-3</v>
      </c>
      <c r="K10" s="90">
        <f t="shared" ref="K10" si="3">F10*G10</f>
        <v>554.02500000000009</v>
      </c>
    </row>
    <row r="11" spans="1:11" x14ac:dyDescent="0.25">
      <c r="A11" s="58"/>
      <c r="B11" s="126"/>
      <c r="C11" s="126"/>
      <c r="D11" s="126"/>
      <c r="E11" s="126"/>
      <c r="F11" s="126"/>
      <c r="G11" s="126"/>
      <c r="H11" s="126"/>
      <c r="I11" s="126"/>
      <c r="J11" s="59"/>
    </row>
    <row r="12" spans="1:11" x14ac:dyDescent="0.25">
      <c r="A12" s="234"/>
      <c r="B12" s="235"/>
      <c r="C12" s="235"/>
      <c r="D12" s="235"/>
      <c r="E12" s="235"/>
      <c r="F12" s="235"/>
      <c r="G12" s="53" t="s">
        <v>65</v>
      </c>
      <c r="H12" s="228">
        <f>SUM(K5:K10)</f>
        <v>60137.552200000006</v>
      </c>
      <c r="I12" s="229"/>
      <c r="J12" s="230"/>
    </row>
    <row r="13" spans="1:11" ht="30" x14ac:dyDescent="0.25">
      <c r="A13" s="234"/>
      <c r="B13" s="235"/>
      <c r="C13" s="235"/>
      <c r="D13" s="235"/>
      <c r="E13" s="235"/>
      <c r="F13" s="235"/>
      <c r="G13" s="54" t="s">
        <v>144</v>
      </c>
      <c r="H13" s="228">
        <f>H12*H2</f>
        <v>10427.85155148</v>
      </c>
      <c r="I13" s="229"/>
      <c r="J13" s="230"/>
    </row>
    <row r="14" spans="1:11" ht="15.75" thickBot="1" x14ac:dyDescent="0.3">
      <c r="A14" s="236"/>
      <c r="B14" s="237"/>
      <c r="C14" s="237"/>
      <c r="D14" s="237"/>
      <c r="E14" s="237"/>
      <c r="F14" s="237"/>
      <c r="G14" s="101" t="s">
        <v>66</v>
      </c>
      <c r="H14" s="231">
        <f>SUM(H12:J13)</f>
        <v>70565.40375148</v>
      </c>
      <c r="I14" s="232"/>
      <c r="J14" s="233"/>
    </row>
    <row r="17" spans="8:9" x14ac:dyDescent="0.25">
      <c r="H17" s="227"/>
      <c r="I17" s="227"/>
    </row>
    <row r="18" spans="8:9" x14ac:dyDescent="0.25">
      <c r="I18" s="48">
        <v>27396.970400000002</v>
      </c>
    </row>
  </sheetData>
  <mergeCells count="12">
    <mergeCell ref="H17:I17"/>
    <mergeCell ref="H12:J12"/>
    <mergeCell ref="H13:J13"/>
    <mergeCell ref="H14:J14"/>
    <mergeCell ref="A12:F14"/>
    <mergeCell ref="F2:G2"/>
    <mergeCell ref="F1:G1"/>
    <mergeCell ref="A3:J3"/>
    <mergeCell ref="A1:C2"/>
    <mergeCell ref="H1:I1"/>
    <mergeCell ref="H2:I2"/>
    <mergeCell ref="D1:E2"/>
  </mergeCells>
  <phoneticPr fontId="29" type="noConversion"/>
  <pageMargins left="0.51181102362204722" right="0.51181102362204722" top="0.78740157480314965" bottom="0.78740157480314965" header="0.31496062992125984" footer="0.31496062992125984"/>
  <pageSetup paperSize="9" scale="51" fitToHeight="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view="pageBreakPreview" zoomScaleNormal="115" zoomScaleSheetLayoutView="100" workbookViewId="0">
      <selection activeCell="D16" sqref="D16"/>
    </sheetView>
  </sheetViews>
  <sheetFormatPr defaultRowHeight="15" x14ac:dyDescent="0.25"/>
  <cols>
    <col min="1" max="1" width="13.28515625" customWidth="1"/>
    <col min="2" max="2" width="19.140625" style="14" customWidth="1"/>
    <col min="3" max="3" width="14.7109375" customWidth="1"/>
    <col min="4" max="4" width="72.42578125" customWidth="1"/>
    <col min="5" max="5" width="12.42578125" customWidth="1"/>
    <col min="6" max="6" width="16.28515625" customWidth="1"/>
    <col min="7" max="10" width="12.42578125" customWidth="1"/>
  </cols>
  <sheetData>
    <row r="1" spans="1:11" ht="15" customHeight="1" x14ac:dyDescent="0.25">
      <c r="A1" s="244"/>
      <c r="B1" s="245"/>
      <c r="C1" s="249" t="s">
        <v>19</v>
      </c>
      <c r="D1" s="249"/>
      <c r="E1" s="249"/>
      <c r="F1" s="250" t="s">
        <v>23</v>
      </c>
      <c r="G1" s="250"/>
      <c r="H1" s="133" t="s">
        <v>22</v>
      </c>
      <c r="I1" s="251" t="s">
        <v>21</v>
      </c>
      <c r="J1" s="252"/>
      <c r="K1" s="5"/>
    </row>
    <row r="2" spans="1:11" ht="87.75" customHeight="1" x14ac:dyDescent="0.25">
      <c r="A2" s="246"/>
      <c r="B2" s="247"/>
      <c r="C2" s="248" t="s">
        <v>202</v>
      </c>
      <c r="D2" s="248"/>
      <c r="E2" s="248"/>
      <c r="F2" s="253" t="str">
        <f>SINTETICO!F2</f>
        <v xml:space="preserve">SINAPI - 01/2025 - Pernambuco
SBC - 02/2025 - Pernambuco
SETOP - 10/2024 - Minas Gerais
SCO - 01/2025 - Rio de Janeiro
</v>
      </c>
      <c r="G2" s="253"/>
      <c r="H2" s="43">
        <v>0.1734</v>
      </c>
      <c r="I2" s="254" t="s">
        <v>136</v>
      </c>
      <c r="J2" s="255"/>
      <c r="K2" s="4"/>
    </row>
    <row r="3" spans="1:11" ht="31.5" customHeight="1" x14ac:dyDescent="0.25">
      <c r="A3" s="241" t="s">
        <v>37</v>
      </c>
      <c r="B3" s="242"/>
      <c r="C3" s="242"/>
      <c r="D3" s="242"/>
      <c r="E3" s="242"/>
      <c r="F3" s="242"/>
      <c r="G3" s="242"/>
      <c r="H3" s="242"/>
      <c r="I3" s="242"/>
      <c r="J3" s="243"/>
    </row>
    <row r="4" spans="1:11" ht="15" customHeight="1" x14ac:dyDescent="0.25">
      <c r="A4" s="259" t="s">
        <v>184</v>
      </c>
      <c r="B4" s="260"/>
      <c r="C4" s="260"/>
      <c r="D4" s="260"/>
      <c r="E4" s="260"/>
      <c r="F4" s="260"/>
      <c r="G4" s="260"/>
      <c r="H4" s="260"/>
      <c r="I4" s="260"/>
      <c r="J4" s="260"/>
    </row>
    <row r="5" spans="1:11" s="180" customFormat="1" ht="24" customHeight="1" x14ac:dyDescent="0.25">
      <c r="A5" s="181" t="s">
        <v>11</v>
      </c>
      <c r="B5" s="181"/>
      <c r="C5" s="181"/>
      <c r="D5" s="181" t="s">
        <v>135</v>
      </c>
      <c r="E5" s="181"/>
      <c r="F5" s="261"/>
      <c r="G5" s="261"/>
      <c r="H5" s="1"/>
      <c r="I5" s="181"/>
      <c r="J5" s="183">
        <v>60137.54</v>
      </c>
    </row>
    <row r="6" spans="1:11" s="180" customFormat="1" ht="18" customHeight="1" x14ac:dyDescent="0.25">
      <c r="A6" s="174" t="s">
        <v>38</v>
      </c>
      <c r="B6" s="175" t="s">
        <v>2</v>
      </c>
      <c r="C6" s="174" t="s">
        <v>3</v>
      </c>
      <c r="D6" s="174" t="s">
        <v>4</v>
      </c>
      <c r="E6" s="185" t="s">
        <v>24</v>
      </c>
      <c r="F6" s="185"/>
      <c r="G6" s="176" t="s">
        <v>5</v>
      </c>
      <c r="H6" s="175" t="s">
        <v>6</v>
      </c>
      <c r="I6" s="175" t="s">
        <v>7</v>
      </c>
      <c r="J6" s="175" t="s">
        <v>9</v>
      </c>
    </row>
    <row r="7" spans="1:11" s="180" customFormat="1" ht="24" customHeight="1" x14ac:dyDescent="0.25">
      <c r="A7" s="177" t="s">
        <v>25</v>
      </c>
      <c r="B7" s="44" t="s">
        <v>185</v>
      </c>
      <c r="C7" s="177" t="s">
        <v>62</v>
      </c>
      <c r="D7" s="177" t="s">
        <v>170</v>
      </c>
      <c r="E7" s="258" t="s">
        <v>145</v>
      </c>
      <c r="F7" s="258"/>
      <c r="G7" s="2" t="s">
        <v>13</v>
      </c>
      <c r="H7" s="6">
        <v>1</v>
      </c>
      <c r="I7" s="3">
        <v>860.99</v>
      </c>
      <c r="J7" s="3">
        <v>860.99</v>
      </c>
    </row>
    <row r="8" spans="1:11" s="180" customFormat="1" ht="24" customHeight="1" x14ac:dyDescent="0.25">
      <c r="A8" s="178" t="s">
        <v>30</v>
      </c>
      <c r="B8" s="47" t="s">
        <v>146</v>
      </c>
      <c r="C8" s="178" t="s">
        <v>62</v>
      </c>
      <c r="D8" s="178" t="s">
        <v>147</v>
      </c>
      <c r="E8" s="257" t="s">
        <v>31</v>
      </c>
      <c r="F8" s="257"/>
      <c r="G8" s="11" t="s">
        <v>17</v>
      </c>
      <c r="H8" s="12">
        <v>4.5999999999999996</v>
      </c>
      <c r="I8" s="13">
        <v>0.7</v>
      </c>
      <c r="J8" s="13">
        <v>3.22</v>
      </c>
    </row>
    <row r="9" spans="1:11" s="180" customFormat="1" ht="24" customHeight="1" x14ac:dyDescent="0.25">
      <c r="A9" s="178" t="s">
        <v>30</v>
      </c>
      <c r="B9" s="47" t="s">
        <v>148</v>
      </c>
      <c r="C9" s="178" t="s">
        <v>62</v>
      </c>
      <c r="D9" s="178" t="s">
        <v>149</v>
      </c>
      <c r="E9" s="257" t="s">
        <v>31</v>
      </c>
      <c r="F9" s="257"/>
      <c r="G9" s="11" t="s">
        <v>14</v>
      </c>
      <c r="H9" s="12">
        <v>1E-3</v>
      </c>
      <c r="I9" s="13">
        <v>131.69</v>
      </c>
      <c r="J9" s="13">
        <v>0.13</v>
      </c>
    </row>
    <row r="10" spans="1:11" s="180" customFormat="1" ht="24" customHeight="1" x14ac:dyDescent="0.25">
      <c r="A10" s="178" t="s">
        <v>30</v>
      </c>
      <c r="B10" s="47" t="s">
        <v>257</v>
      </c>
      <c r="C10" s="178" t="s">
        <v>62</v>
      </c>
      <c r="D10" s="178" t="s">
        <v>258</v>
      </c>
      <c r="E10" s="257" t="s">
        <v>31</v>
      </c>
      <c r="F10" s="257"/>
      <c r="G10" s="11" t="s">
        <v>18</v>
      </c>
      <c r="H10" s="12">
        <v>2</v>
      </c>
      <c r="I10" s="13">
        <v>142.43</v>
      </c>
      <c r="J10" s="13">
        <v>284.86</v>
      </c>
    </row>
    <row r="11" spans="1:11" s="180" customFormat="1" ht="24" customHeight="1" x14ac:dyDescent="0.25">
      <c r="A11" s="178" t="s">
        <v>30</v>
      </c>
      <c r="B11" s="47" t="s">
        <v>186</v>
      </c>
      <c r="C11" s="178" t="s">
        <v>62</v>
      </c>
      <c r="D11" s="178" t="s">
        <v>187</v>
      </c>
      <c r="E11" s="257" t="s">
        <v>31</v>
      </c>
      <c r="F11" s="257"/>
      <c r="G11" s="11" t="s">
        <v>13</v>
      </c>
      <c r="H11" s="12">
        <v>1.05</v>
      </c>
      <c r="I11" s="13">
        <v>520</v>
      </c>
      <c r="J11" s="13">
        <v>546</v>
      </c>
    </row>
    <row r="12" spans="1:11" s="180" customFormat="1" ht="24" customHeight="1" x14ac:dyDescent="0.25">
      <c r="A12" s="178" t="s">
        <v>30</v>
      </c>
      <c r="B12" s="47" t="s">
        <v>188</v>
      </c>
      <c r="C12" s="178" t="s">
        <v>62</v>
      </c>
      <c r="D12" s="178" t="s">
        <v>189</v>
      </c>
      <c r="E12" s="257" t="s">
        <v>32</v>
      </c>
      <c r="F12" s="257"/>
      <c r="G12" s="11" t="s">
        <v>28</v>
      </c>
      <c r="H12" s="12">
        <v>0.77700000000000002</v>
      </c>
      <c r="I12" s="13">
        <v>20.73</v>
      </c>
      <c r="J12" s="13">
        <v>16.100000000000001</v>
      </c>
    </row>
    <row r="13" spans="1:11" s="180" customFormat="1" ht="24" customHeight="1" x14ac:dyDescent="0.25">
      <c r="A13" s="178" t="s">
        <v>30</v>
      </c>
      <c r="B13" s="47" t="s">
        <v>190</v>
      </c>
      <c r="C13" s="178" t="s">
        <v>62</v>
      </c>
      <c r="D13" s="178" t="s">
        <v>191</v>
      </c>
      <c r="E13" s="257" t="s">
        <v>32</v>
      </c>
      <c r="F13" s="257"/>
      <c r="G13" s="11" t="s">
        <v>28</v>
      </c>
      <c r="H13" s="12">
        <v>0.77700000000000002</v>
      </c>
      <c r="I13" s="13">
        <v>13.75</v>
      </c>
      <c r="J13" s="13">
        <v>10.68</v>
      </c>
    </row>
    <row r="14" spans="1:11" s="180" customFormat="1" x14ac:dyDescent="0.25">
      <c r="A14" s="179"/>
      <c r="B14" s="179"/>
      <c r="C14" s="179"/>
      <c r="D14" s="179"/>
      <c r="E14" s="179"/>
      <c r="F14" s="135"/>
      <c r="G14" s="179"/>
      <c r="H14" s="135"/>
      <c r="I14" s="179"/>
      <c r="J14" s="135"/>
    </row>
    <row r="15" spans="1:11" s="180" customFormat="1" x14ac:dyDescent="0.25">
      <c r="A15" s="179"/>
      <c r="B15" s="179"/>
      <c r="C15" s="179"/>
      <c r="D15" s="179"/>
      <c r="E15" s="179"/>
      <c r="F15" s="135"/>
      <c r="G15" s="179"/>
      <c r="H15" s="238"/>
      <c r="I15" s="238"/>
      <c r="J15" s="135"/>
    </row>
    <row r="16" spans="1:11" s="180" customFormat="1" ht="50.1" customHeight="1" thickBot="1" x14ac:dyDescent="0.3">
      <c r="A16" s="172"/>
      <c r="B16" s="172"/>
      <c r="C16" s="172"/>
      <c r="D16" s="172"/>
      <c r="E16" s="172"/>
      <c r="F16" s="172"/>
      <c r="G16" s="172"/>
      <c r="H16" s="136"/>
      <c r="I16" s="172"/>
      <c r="J16" s="173"/>
    </row>
    <row r="17" spans="1:10" s="180" customFormat="1" ht="0.95" customHeight="1" thickTop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  <row r="18" spans="1:10" s="180" customFormat="1" ht="18" customHeight="1" x14ac:dyDescent="0.25">
      <c r="A18" s="174" t="s">
        <v>134</v>
      </c>
      <c r="B18" s="175" t="s">
        <v>2</v>
      </c>
      <c r="C18" s="174" t="s">
        <v>3</v>
      </c>
      <c r="D18" s="174" t="s">
        <v>4</v>
      </c>
      <c r="E18" s="185" t="s">
        <v>24</v>
      </c>
      <c r="F18" s="185"/>
      <c r="G18" s="176" t="s">
        <v>5</v>
      </c>
      <c r="H18" s="175" t="s">
        <v>6</v>
      </c>
      <c r="I18" s="175" t="s">
        <v>7</v>
      </c>
      <c r="J18" s="175" t="s">
        <v>9</v>
      </c>
    </row>
    <row r="19" spans="1:10" s="180" customFormat="1" ht="26.1" customHeight="1" x14ac:dyDescent="0.25">
      <c r="A19" s="177" t="s">
        <v>25</v>
      </c>
      <c r="B19" s="44" t="s">
        <v>192</v>
      </c>
      <c r="C19" s="177" t="s">
        <v>62</v>
      </c>
      <c r="D19" s="177" t="s">
        <v>171</v>
      </c>
      <c r="E19" s="258" t="s">
        <v>193</v>
      </c>
      <c r="F19" s="258"/>
      <c r="G19" s="2" t="s">
        <v>18</v>
      </c>
      <c r="H19" s="6">
        <v>1</v>
      </c>
      <c r="I19" s="3">
        <v>429.8</v>
      </c>
      <c r="J19" s="3">
        <v>429.8</v>
      </c>
    </row>
    <row r="20" spans="1:10" s="180" customFormat="1" ht="26.1" customHeight="1" x14ac:dyDescent="0.25">
      <c r="A20" s="178" t="s">
        <v>30</v>
      </c>
      <c r="B20" s="47" t="s">
        <v>194</v>
      </c>
      <c r="C20" s="178" t="s">
        <v>62</v>
      </c>
      <c r="D20" s="178" t="s">
        <v>171</v>
      </c>
      <c r="E20" s="257" t="s">
        <v>31</v>
      </c>
      <c r="F20" s="257"/>
      <c r="G20" s="11" t="s">
        <v>18</v>
      </c>
      <c r="H20" s="12">
        <v>1</v>
      </c>
      <c r="I20" s="13">
        <v>399.5</v>
      </c>
      <c r="J20" s="13">
        <v>399.5</v>
      </c>
    </row>
    <row r="21" spans="1:10" s="180" customFormat="1" ht="24" customHeight="1" x14ac:dyDescent="0.25">
      <c r="A21" s="178" t="s">
        <v>30</v>
      </c>
      <c r="B21" s="47" t="s">
        <v>130</v>
      </c>
      <c r="C21" s="178" t="s">
        <v>62</v>
      </c>
      <c r="D21" s="178" t="s">
        <v>131</v>
      </c>
      <c r="E21" s="257" t="s">
        <v>32</v>
      </c>
      <c r="F21" s="257"/>
      <c r="G21" s="11" t="s">
        <v>28</v>
      </c>
      <c r="H21" s="12">
        <v>0.97099999999999997</v>
      </c>
      <c r="I21" s="13">
        <v>17.46</v>
      </c>
      <c r="J21" s="13">
        <v>16.95</v>
      </c>
    </row>
    <row r="22" spans="1:10" s="180" customFormat="1" ht="24" customHeight="1" x14ac:dyDescent="0.25">
      <c r="A22" s="178" t="s">
        <v>30</v>
      </c>
      <c r="B22" s="47" t="s">
        <v>132</v>
      </c>
      <c r="C22" s="178" t="s">
        <v>62</v>
      </c>
      <c r="D22" s="178" t="s">
        <v>133</v>
      </c>
      <c r="E22" s="257" t="s">
        <v>32</v>
      </c>
      <c r="F22" s="257"/>
      <c r="G22" s="11" t="s">
        <v>28</v>
      </c>
      <c r="H22" s="12">
        <v>0.97099999999999997</v>
      </c>
      <c r="I22" s="13">
        <v>13.75</v>
      </c>
      <c r="J22" s="13">
        <v>13.35</v>
      </c>
    </row>
    <row r="23" spans="1:10" s="180" customFormat="1" x14ac:dyDescent="0.25">
      <c r="A23" s="179"/>
      <c r="B23" s="179"/>
      <c r="C23" s="179"/>
      <c r="D23" s="179"/>
      <c r="E23" s="179"/>
      <c r="F23" s="135"/>
      <c r="G23" s="179"/>
      <c r="H23" s="135"/>
      <c r="I23" s="179"/>
      <c r="J23" s="135"/>
    </row>
    <row r="24" spans="1:10" s="180" customFormat="1" x14ac:dyDescent="0.25">
      <c r="A24" s="179"/>
      <c r="B24" s="179"/>
      <c r="C24" s="179"/>
      <c r="D24" s="179"/>
      <c r="E24" s="179"/>
      <c r="F24" s="135"/>
      <c r="G24" s="179"/>
      <c r="H24" s="238"/>
      <c r="I24" s="238"/>
      <c r="J24" s="135"/>
    </row>
    <row r="25" spans="1:10" s="180" customFormat="1" ht="50.1" customHeight="1" thickBot="1" x14ac:dyDescent="0.3">
      <c r="A25" s="172"/>
      <c r="B25" s="172"/>
      <c r="C25" s="172"/>
      <c r="D25" s="172"/>
      <c r="E25" s="172"/>
      <c r="F25" s="172"/>
      <c r="G25" s="172"/>
      <c r="H25" s="136"/>
      <c r="I25" s="172"/>
      <c r="J25" s="173"/>
    </row>
    <row r="26" spans="1:10" s="180" customFormat="1" ht="0.95" customHeight="1" thickTop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</row>
    <row r="27" spans="1:10" s="180" customFormat="1" ht="18" customHeight="1" x14ac:dyDescent="0.25">
      <c r="A27" s="174" t="s">
        <v>150</v>
      </c>
      <c r="B27" s="175" t="s">
        <v>2</v>
      </c>
      <c r="C27" s="174" t="s">
        <v>3</v>
      </c>
      <c r="D27" s="174" t="s">
        <v>4</v>
      </c>
      <c r="E27" s="185" t="s">
        <v>24</v>
      </c>
      <c r="F27" s="185"/>
      <c r="G27" s="176" t="s">
        <v>5</v>
      </c>
      <c r="H27" s="175" t="s">
        <v>6</v>
      </c>
      <c r="I27" s="175" t="s">
        <v>7</v>
      </c>
      <c r="J27" s="175" t="s">
        <v>9</v>
      </c>
    </row>
    <row r="28" spans="1:10" s="180" customFormat="1" ht="65.099999999999994" customHeight="1" x14ac:dyDescent="0.25">
      <c r="A28" s="177" t="s">
        <v>25</v>
      </c>
      <c r="B28" s="44" t="s">
        <v>195</v>
      </c>
      <c r="C28" s="177" t="s">
        <v>196</v>
      </c>
      <c r="D28" s="177" t="s">
        <v>172</v>
      </c>
      <c r="E28" s="258" t="s">
        <v>64</v>
      </c>
      <c r="F28" s="258"/>
      <c r="G28" s="2" t="s">
        <v>16</v>
      </c>
      <c r="H28" s="6">
        <v>1</v>
      </c>
      <c r="I28" s="3">
        <v>4.66</v>
      </c>
      <c r="J28" s="3">
        <v>4.66</v>
      </c>
    </row>
    <row r="29" spans="1:10" s="180" customFormat="1" ht="39" customHeight="1" x14ac:dyDescent="0.25">
      <c r="A29" s="178" t="s">
        <v>30</v>
      </c>
      <c r="B29" s="47" t="s">
        <v>197</v>
      </c>
      <c r="C29" s="178" t="s">
        <v>196</v>
      </c>
      <c r="D29" s="178" t="s">
        <v>198</v>
      </c>
      <c r="E29" s="257" t="s">
        <v>31</v>
      </c>
      <c r="F29" s="257"/>
      <c r="G29" s="11" t="s">
        <v>16</v>
      </c>
      <c r="H29" s="12">
        <v>1.0149999999999999</v>
      </c>
      <c r="I29" s="13">
        <v>4.5999999999999996</v>
      </c>
      <c r="J29" s="13">
        <v>4.66</v>
      </c>
    </row>
    <row r="30" spans="1:10" s="180" customFormat="1" x14ac:dyDescent="0.25">
      <c r="A30" s="179"/>
      <c r="B30" s="179"/>
      <c r="C30" s="179"/>
      <c r="D30" s="179"/>
      <c r="E30" s="179"/>
      <c r="F30" s="135"/>
      <c r="G30" s="179"/>
      <c r="H30" s="135"/>
      <c r="I30" s="179"/>
      <c r="J30" s="135"/>
    </row>
    <row r="31" spans="1:10" s="180" customFormat="1" x14ac:dyDescent="0.25">
      <c r="A31" s="179"/>
      <c r="B31" s="179"/>
      <c r="C31" s="179"/>
      <c r="D31" s="179"/>
      <c r="E31" s="179"/>
      <c r="F31" s="135"/>
      <c r="G31" s="179"/>
      <c r="H31" s="238"/>
      <c r="I31" s="238"/>
      <c r="J31" s="135"/>
    </row>
    <row r="32" spans="1:10" s="180" customFormat="1" ht="50.1" customHeight="1" thickBot="1" x14ac:dyDescent="0.3">
      <c r="A32" s="172"/>
      <c r="B32" s="172"/>
      <c r="C32" s="172"/>
      <c r="D32" s="172"/>
      <c r="E32" s="172"/>
      <c r="F32" s="172"/>
      <c r="G32" s="172"/>
      <c r="H32" s="136"/>
      <c r="I32" s="172"/>
      <c r="J32" s="173"/>
    </row>
    <row r="33" spans="1:10" s="180" customFormat="1" ht="0.95" customHeight="1" thickTop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</row>
    <row r="34" spans="1:10" s="180" customFormat="1" ht="18" customHeight="1" x14ac:dyDescent="0.25">
      <c r="A34" s="174" t="s">
        <v>151</v>
      </c>
      <c r="B34" s="175" t="s">
        <v>2</v>
      </c>
      <c r="C34" s="174" t="s">
        <v>3</v>
      </c>
      <c r="D34" s="174" t="s">
        <v>4</v>
      </c>
      <c r="E34" s="185" t="s">
        <v>24</v>
      </c>
      <c r="F34" s="185"/>
      <c r="G34" s="176" t="s">
        <v>5</v>
      </c>
      <c r="H34" s="175" t="s">
        <v>6</v>
      </c>
      <c r="I34" s="175" t="s">
        <v>7</v>
      </c>
      <c r="J34" s="175" t="s">
        <v>9</v>
      </c>
    </row>
    <row r="35" spans="1:10" s="180" customFormat="1" ht="39" customHeight="1" x14ac:dyDescent="0.25">
      <c r="A35" s="177" t="s">
        <v>25</v>
      </c>
      <c r="B35" s="44" t="s">
        <v>199</v>
      </c>
      <c r="C35" s="177" t="s">
        <v>12</v>
      </c>
      <c r="D35" s="177" t="s">
        <v>174</v>
      </c>
      <c r="E35" s="258" t="s">
        <v>29</v>
      </c>
      <c r="F35" s="258"/>
      <c r="G35" s="2" t="s">
        <v>15</v>
      </c>
      <c r="H35" s="6">
        <v>1</v>
      </c>
      <c r="I35" s="3">
        <v>5.05</v>
      </c>
      <c r="J35" s="3">
        <v>5.05</v>
      </c>
    </row>
    <row r="36" spans="1:10" s="180" customFormat="1" ht="26.1" customHeight="1" x14ac:dyDescent="0.25">
      <c r="A36" s="182" t="s">
        <v>26</v>
      </c>
      <c r="B36" s="46" t="s">
        <v>33</v>
      </c>
      <c r="C36" s="182" t="s">
        <v>12</v>
      </c>
      <c r="D36" s="182" t="s">
        <v>34</v>
      </c>
      <c r="E36" s="256" t="s">
        <v>27</v>
      </c>
      <c r="F36" s="256"/>
      <c r="G36" s="7" t="s">
        <v>28</v>
      </c>
      <c r="H36" s="8">
        <v>2.9000000000000001E-2</v>
      </c>
      <c r="I36" s="9">
        <v>24.32</v>
      </c>
      <c r="J36" s="9">
        <v>0.7</v>
      </c>
    </row>
    <row r="37" spans="1:10" s="180" customFormat="1" ht="24" customHeight="1" x14ac:dyDescent="0.25">
      <c r="A37" s="182" t="s">
        <v>26</v>
      </c>
      <c r="B37" s="46" t="s">
        <v>35</v>
      </c>
      <c r="C37" s="182" t="s">
        <v>12</v>
      </c>
      <c r="D37" s="182" t="s">
        <v>36</v>
      </c>
      <c r="E37" s="256" t="s">
        <v>27</v>
      </c>
      <c r="F37" s="256"/>
      <c r="G37" s="7" t="s">
        <v>28</v>
      </c>
      <c r="H37" s="8">
        <v>2.9000000000000001E-2</v>
      </c>
      <c r="I37" s="9">
        <v>28.71</v>
      </c>
      <c r="J37" s="9">
        <v>0.83</v>
      </c>
    </row>
    <row r="38" spans="1:10" s="180" customFormat="1" ht="51.95" customHeight="1" x14ac:dyDescent="0.25">
      <c r="A38" s="178" t="s">
        <v>30</v>
      </c>
      <c r="B38" s="47" t="s">
        <v>200</v>
      </c>
      <c r="C38" s="178" t="s">
        <v>12</v>
      </c>
      <c r="D38" s="178" t="s">
        <v>201</v>
      </c>
      <c r="E38" s="257" t="s">
        <v>31</v>
      </c>
      <c r="F38" s="257"/>
      <c r="G38" s="11" t="s">
        <v>15</v>
      </c>
      <c r="H38" s="12">
        <v>1.2434000000000001</v>
      </c>
      <c r="I38" s="13">
        <v>2.79</v>
      </c>
      <c r="J38" s="13">
        <v>3.46</v>
      </c>
    </row>
    <row r="39" spans="1:10" s="180" customFormat="1" ht="26.1" customHeight="1" x14ac:dyDescent="0.25">
      <c r="A39" s="178" t="s">
        <v>30</v>
      </c>
      <c r="B39" s="47" t="s">
        <v>142</v>
      </c>
      <c r="C39" s="178" t="s">
        <v>12</v>
      </c>
      <c r="D39" s="178" t="s">
        <v>143</v>
      </c>
      <c r="E39" s="257" t="s">
        <v>31</v>
      </c>
      <c r="F39" s="257"/>
      <c r="G39" s="11" t="s">
        <v>18</v>
      </c>
      <c r="H39" s="12">
        <v>9.4000000000000004E-3</v>
      </c>
      <c r="I39" s="13">
        <v>6.5</v>
      </c>
      <c r="J39" s="13">
        <v>0.06</v>
      </c>
    </row>
    <row r="40" spans="1:10" s="180" customFormat="1" x14ac:dyDescent="0.25">
      <c r="A40" s="179"/>
      <c r="B40" s="179"/>
      <c r="C40" s="179"/>
      <c r="D40" s="179"/>
      <c r="E40" s="179"/>
      <c r="F40" s="135"/>
      <c r="G40" s="179"/>
      <c r="H40" s="135"/>
      <c r="I40" s="179"/>
      <c r="J40" s="135"/>
    </row>
    <row r="41" spans="1:10" s="180" customFormat="1" x14ac:dyDescent="0.25">
      <c r="A41" s="179"/>
      <c r="B41" s="179"/>
      <c r="C41" s="179"/>
      <c r="D41" s="179"/>
      <c r="E41" s="179"/>
      <c r="F41" s="135"/>
      <c r="G41" s="179"/>
      <c r="H41" s="238"/>
      <c r="I41" s="238"/>
      <c r="J41" s="135"/>
    </row>
    <row r="42" spans="1:10" s="180" customFormat="1" ht="50.1" customHeight="1" thickBot="1" x14ac:dyDescent="0.3">
      <c r="A42" s="172"/>
      <c r="B42" s="172"/>
      <c r="C42" s="172"/>
      <c r="D42" s="172"/>
      <c r="E42" s="172"/>
      <c r="F42" s="172"/>
      <c r="G42" s="172"/>
      <c r="H42" s="136"/>
      <c r="I42" s="172"/>
      <c r="J42" s="173"/>
    </row>
    <row r="43" spans="1:10" s="180" customFormat="1" ht="0.95" customHeight="1" thickTop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</row>
    <row r="44" spans="1:10" s="180" customFormat="1" ht="18" customHeight="1" x14ac:dyDescent="0.25">
      <c r="A44" s="174" t="s">
        <v>206</v>
      </c>
      <c r="B44" s="175" t="s">
        <v>2</v>
      </c>
      <c r="C44" s="174" t="s">
        <v>3</v>
      </c>
      <c r="D44" s="174" t="s">
        <v>4</v>
      </c>
      <c r="E44" s="185" t="s">
        <v>24</v>
      </c>
      <c r="F44" s="185"/>
      <c r="G44" s="176" t="s">
        <v>5</v>
      </c>
      <c r="H44" s="175" t="s">
        <v>6</v>
      </c>
      <c r="I44" s="175" t="s">
        <v>7</v>
      </c>
      <c r="J44" s="175" t="s">
        <v>9</v>
      </c>
    </row>
    <row r="45" spans="1:10" s="180" customFormat="1" ht="26.1" customHeight="1" x14ac:dyDescent="0.25">
      <c r="A45" s="177" t="s">
        <v>25</v>
      </c>
      <c r="B45" s="44" t="s">
        <v>207</v>
      </c>
      <c r="C45" s="177" t="s">
        <v>208</v>
      </c>
      <c r="D45" s="177" t="s">
        <v>209</v>
      </c>
      <c r="E45" s="258" t="s">
        <v>210</v>
      </c>
      <c r="F45" s="258"/>
      <c r="G45" s="2" t="s">
        <v>16</v>
      </c>
      <c r="H45" s="6">
        <v>1</v>
      </c>
      <c r="I45" s="3">
        <v>73.87</v>
      </c>
      <c r="J45" s="3">
        <v>73.87</v>
      </c>
    </row>
    <row r="46" spans="1:10" s="180" customFormat="1" ht="15" customHeight="1" x14ac:dyDescent="0.25">
      <c r="A46" s="185" t="s">
        <v>211</v>
      </c>
      <c r="B46" s="239" t="s">
        <v>2</v>
      </c>
      <c r="C46" s="185" t="s">
        <v>3</v>
      </c>
      <c r="D46" s="185" t="s">
        <v>212</v>
      </c>
      <c r="E46" s="240" t="s">
        <v>213</v>
      </c>
      <c r="F46" s="239"/>
      <c r="G46" s="240" t="s">
        <v>214</v>
      </c>
      <c r="H46" s="239"/>
      <c r="I46" s="239" t="s">
        <v>215</v>
      </c>
      <c r="J46" s="239" t="s">
        <v>216</v>
      </c>
    </row>
    <row r="47" spans="1:10" s="180" customFormat="1" ht="15" customHeight="1" x14ac:dyDescent="0.25">
      <c r="A47" s="239"/>
      <c r="B47" s="239"/>
      <c r="C47" s="239"/>
      <c r="D47" s="239"/>
      <c r="E47" s="175" t="s">
        <v>217</v>
      </c>
      <c r="F47" s="175" t="s">
        <v>218</v>
      </c>
      <c r="G47" s="175" t="s">
        <v>217</v>
      </c>
      <c r="H47" s="175" t="s">
        <v>218</v>
      </c>
      <c r="I47" s="239"/>
      <c r="J47" s="239"/>
    </row>
    <row r="48" spans="1:10" s="180" customFormat="1" ht="65.099999999999994" customHeight="1" x14ac:dyDescent="0.25">
      <c r="A48" s="178" t="s">
        <v>30</v>
      </c>
      <c r="B48" s="47" t="s">
        <v>219</v>
      </c>
      <c r="C48" s="178" t="s">
        <v>208</v>
      </c>
      <c r="D48" s="178" t="s">
        <v>220</v>
      </c>
      <c r="E48" s="13">
        <v>1</v>
      </c>
      <c r="F48" s="13">
        <v>0</v>
      </c>
      <c r="G48" s="13">
        <v>6.26</v>
      </c>
      <c r="H48" s="13">
        <v>1.41</v>
      </c>
      <c r="I48" s="13">
        <v>1</v>
      </c>
      <c r="J48" s="178">
        <v>6.26</v>
      </c>
    </row>
    <row r="49" spans="1:10" s="180" customFormat="1" ht="20.100000000000001" customHeight="1" x14ac:dyDescent="0.25">
      <c r="A49" s="203"/>
      <c r="B49" s="203"/>
      <c r="C49" s="203"/>
      <c r="D49" s="203"/>
      <c r="E49" s="203"/>
      <c r="F49" s="203" t="s">
        <v>221</v>
      </c>
      <c r="G49" s="203"/>
      <c r="H49" s="203"/>
      <c r="I49" s="203"/>
      <c r="J49" s="173">
        <v>6.26</v>
      </c>
    </row>
    <row r="50" spans="1:10" s="180" customFormat="1" ht="20.100000000000001" customHeight="1" x14ac:dyDescent="0.25">
      <c r="A50" s="174" t="s">
        <v>222</v>
      </c>
      <c r="B50" s="175" t="s">
        <v>2</v>
      </c>
      <c r="C50" s="174" t="s">
        <v>3</v>
      </c>
      <c r="D50" s="174" t="s">
        <v>32</v>
      </c>
      <c r="E50" s="175"/>
      <c r="F50" s="239"/>
      <c r="G50" s="239" t="s">
        <v>223</v>
      </c>
      <c r="H50" s="239" t="s">
        <v>224</v>
      </c>
      <c r="I50" s="239" t="s">
        <v>215</v>
      </c>
      <c r="J50" s="175" t="s">
        <v>216</v>
      </c>
    </row>
    <row r="51" spans="1:10" s="180" customFormat="1" ht="20.100000000000001" customHeight="1" x14ac:dyDescent="0.25">
      <c r="A51" s="203"/>
      <c r="B51" s="203"/>
      <c r="C51" s="203"/>
      <c r="D51" s="203"/>
      <c r="E51" s="203"/>
      <c r="F51" s="203" t="s">
        <v>225</v>
      </c>
      <c r="G51" s="203"/>
      <c r="H51" s="203"/>
      <c r="I51" s="203"/>
      <c r="J51" s="173">
        <v>0</v>
      </c>
    </row>
    <row r="52" spans="1:10" s="180" customFormat="1" ht="20.100000000000001" customHeight="1" x14ac:dyDescent="0.25">
      <c r="A52" s="203"/>
      <c r="B52" s="203"/>
      <c r="C52" s="203"/>
      <c r="D52" s="203"/>
      <c r="E52" s="203"/>
      <c r="F52" s="203" t="s">
        <v>226</v>
      </c>
      <c r="G52" s="203"/>
      <c r="H52" s="203"/>
      <c r="I52" s="203"/>
      <c r="J52" s="173">
        <v>6.26</v>
      </c>
    </row>
    <row r="53" spans="1:10" s="180" customFormat="1" ht="20.100000000000001" customHeight="1" x14ac:dyDescent="0.25">
      <c r="A53" s="203"/>
      <c r="B53" s="203"/>
      <c r="C53" s="203"/>
      <c r="D53" s="203"/>
      <c r="E53" s="203"/>
      <c r="F53" s="203" t="s">
        <v>227</v>
      </c>
      <c r="G53" s="203"/>
      <c r="H53" s="203"/>
      <c r="I53" s="203"/>
      <c r="J53" s="173">
        <v>1.02</v>
      </c>
    </row>
    <row r="54" spans="1:10" s="180" customFormat="1" ht="20.100000000000001" customHeight="1" x14ac:dyDescent="0.25">
      <c r="A54" s="203"/>
      <c r="B54" s="203"/>
      <c r="C54" s="203"/>
      <c r="D54" s="203"/>
      <c r="E54" s="203"/>
      <c r="F54" s="203" t="s">
        <v>228</v>
      </c>
      <c r="G54" s="203"/>
      <c r="H54" s="203"/>
      <c r="I54" s="203"/>
      <c r="J54" s="173">
        <v>6.12</v>
      </c>
    </row>
    <row r="55" spans="1:10" s="180" customFormat="1" ht="30" customHeight="1" x14ac:dyDescent="0.25">
      <c r="A55" s="174" t="s">
        <v>229</v>
      </c>
      <c r="B55" s="175" t="s">
        <v>3</v>
      </c>
      <c r="C55" s="174" t="s">
        <v>2</v>
      </c>
      <c r="D55" s="174" t="s">
        <v>31</v>
      </c>
      <c r="E55" s="175"/>
      <c r="F55" s="175"/>
      <c r="G55" s="175" t="s">
        <v>223</v>
      </c>
      <c r="H55" s="175" t="s">
        <v>224</v>
      </c>
      <c r="I55" s="175" t="s">
        <v>230</v>
      </c>
      <c r="J55" s="175" t="s">
        <v>216</v>
      </c>
    </row>
    <row r="56" spans="1:10" s="180" customFormat="1" ht="26.1" customHeight="1" x14ac:dyDescent="0.25">
      <c r="A56" s="178" t="s">
        <v>30</v>
      </c>
      <c r="B56" s="47" t="s">
        <v>208</v>
      </c>
      <c r="C56" s="178" t="s">
        <v>231</v>
      </c>
      <c r="D56" s="178" t="s">
        <v>232</v>
      </c>
      <c r="E56" s="178"/>
      <c r="F56" s="178" t="s">
        <v>233</v>
      </c>
      <c r="G56" s="11" t="s">
        <v>234</v>
      </c>
      <c r="H56" s="13">
        <v>40</v>
      </c>
      <c r="I56" s="12">
        <v>6.1949999999999998E-2</v>
      </c>
      <c r="J56" s="13">
        <v>2.4700000000000002</v>
      </c>
    </row>
    <row r="57" spans="1:10" s="180" customFormat="1" ht="51.95" customHeight="1" x14ac:dyDescent="0.25">
      <c r="A57" s="178" t="s">
        <v>30</v>
      </c>
      <c r="B57" s="47" t="s">
        <v>208</v>
      </c>
      <c r="C57" s="178" t="s">
        <v>235</v>
      </c>
      <c r="D57" s="178" t="s">
        <v>236</v>
      </c>
      <c r="E57" s="178"/>
      <c r="F57" s="178" t="s">
        <v>233</v>
      </c>
      <c r="G57" s="11" t="s">
        <v>237</v>
      </c>
      <c r="H57" s="13">
        <v>294.56</v>
      </c>
      <c r="I57" s="12">
        <v>6.667E-4</v>
      </c>
      <c r="J57" s="13">
        <v>0.19</v>
      </c>
    </row>
    <row r="58" spans="1:10" s="180" customFormat="1" ht="20.100000000000001" customHeight="1" x14ac:dyDescent="0.25">
      <c r="A58" s="203"/>
      <c r="B58" s="203"/>
      <c r="C58" s="203"/>
      <c r="D58" s="203"/>
      <c r="E58" s="203"/>
      <c r="F58" s="203" t="s">
        <v>238</v>
      </c>
      <c r="G58" s="203"/>
      <c r="H58" s="203"/>
      <c r="I58" s="203"/>
      <c r="J58" s="173">
        <v>2.66</v>
      </c>
    </row>
    <row r="59" spans="1:10" s="180" customFormat="1" ht="30" customHeight="1" x14ac:dyDescent="0.25">
      <c r="A59" s="174" t="s">
        <v>239</v>
      </c>
      <c r="B59" s="175" t="s">
        <v>3</v>
      </c>
      <c r="C59" s="174" t="s">
        <v>2</v>
      </c>
      <c r="D59" s="174" t="s">
        <v>240</v>
      </c>
      <c r="E59" s="175"/>
      <c r="F59" s="175"/>
      <c r="G59" s="175" t="s">
        <v>223</v>
      </c>
      <c r="H59" s="175" t="s">
        <v>224</v>
      </c>
      <c r="I59" s="175" t="s">
        <v>230</v>
      </c>
      <c r="J59" s="175" t="s">
        <v>216</v>
      </c>
    </row>
    <row r="60" spans="1:10" s="180" customFormat="1" ht="26.1" customHeight="1" x14ac:dyDescent="0.25">
      <c r="A60" s="182" t="s">
        <v>241</v>
      </c>
      <c r="B60" s="46" t="s">
        <v>208</v>
      </c>
      <c r="C60" s="182" t="s">
        <v>242</v>
      </c>
      <c r="D60" s="182" t="s">
        <v>243</v>
      </c>
      <c r="E60" s="182"/>
      <c r="F60" s="182" t="s">
        <v>233</v>
      </c>
      <c r="G60" s="7" t="s">
        <v>16</v>
      </c>
      <c r="H60" s="9">
        <v>16.52</v>
      </c>
      <c r="I60" s="8">
        <v>1</v>
      </c>
      <c r="J60" s="9">
        <v>16.52</v>
      </c>
    </row>
    <row r="61" spans="1:10" s="180" customFormat="1" ht="24" customHeight="1" x14ac:dyDescent="0.25">
      <c r="A61" s="182" t="s">
        <v>241</v>
      </c>
      <c r="B61" s="46" t="s">
        <v>208</v>
      </c>
      <c r="C61" s="182" t="s">
        <v>244</v>
      </c>
      <c r="D61" s="182" t="s">
        <v>245</v>
      </c>
      <c r="E61" s="182"/>
      <c r="F61" s="182" t="s">
        <v>233</v>
      </c>
      <c r="G61" s="7" t="s">
        <v>246</v>
      </c>
      <c r="H61" s="9">
        <v>20.41</v>
      </c>
      <c r="I61" s="8">
        <v>0.97777780000000003</v>
      </c>
      <c r="J61" s="9">
        <v>19.95</v>
      </c>
    </row>
    <row r="62" spans="1:10" s="180" customFormat="1" ht="24" customHeight="1" x14ac:dyDescent="0.25">
      <c r="A62" s="182" t="s">
        <v>241</v>
      </c>
      <c r="B62" s="46" t="s">
        <v>208</v>
      </c>
      <c r="C62" s="182" t="s">
        <v>247</v>
      </c>
      <c r="D62" s="182" t="s">
        <v>248</v>
      </c>
      <c r="E62" s="182"/>
      <c r="F62" s="182" t="s">
        <v>233</v>
      </c>
      <c r="G62" s="7" t="s">
        <v>246</v>
      </c>
      <c r="H62" s="9">
        <v>29.28</v>
      </c>
      <c r="I62" s="8">
        <v>0.97777780000000003</v>
      </c>
      <c r="J62" s="9">
        <v>28.62</v>
      </c>
    </row>
    <row r="63" spans="1:10" s="180" customFormat="1" ht="20.100000000000001" customHeight="1" x14ac:dyDescent="0.25">
      <c r="A63" s="203"/>
      <c r="B63" s="203"/>
      <c r="C63" s="203"/>
      <c r="D63" s="203"/>
      <c r="E63" s="203"/>
      <c r="F63" s="203" t="s">
        <v>249</v>
      </c>
      <c r="G63" s="203"/>
      <c r="H63" s="203"/>
      <c r="I63" s="203"/>
      <c r="J63" s="173">
        <v>65.09</v>
      </c>
    </row>
    <row r="64" spans="1:10" s="180" customFormat="1" ht="30" customHeight="1" x14ac:dyDescent="0.25">
      <c r="A64" s="174" t="s">
        <v>28</v>
      </c>
      <c r="B64" s="175" t="s">
        <v>3</v>
      </c>
      <c r="C64" s="174" t="s">
        <v>2</v>
      </c>
      <c r="D64" s="174" t="s">
        <v>250</v>
      </c>
      <c r="E64" s="175" t="s">
        <v>251</v>
      </c>
      <c r="F64" s="175" t="s">
        <v>252</v>
      </c>
      <c r="G64" s="175" t="s">
        <v>223</v>
      </c>
      <c r="H64" s="175" t="s">
        <v>224</v>
      </c>
      <c r="I64" s="175" t="s">
        <v>230</v>
      </c>
      <c r="J64" s="175" t="s">
        <v>216</v>
      </c>
    </row>
    <row r="65" spans="1:10" s="180" customFormat="1" ht="20.100000000000001" customHeight="1" x14ac:dyDescent="0.25">
      <c r="A65" s="203"/>
      <c r="B65" s="203"/>
      <c r="C65" s="203"/>
      <c r="D65" s="203"/>
      <c r="E65" s="203"/>
      <c r="F65" s="203" t="s">
        <v>259</v>
      </c>
      <c r="G65" s="203"/>
      <c r="H65" s="203"/>
      <c r="I65" s="203"/>
      <c r="J65" s="173">
        <v>0</v>
      </c>
    </row>
    <row r="66" spans="1:10" s="180" customFormat="1" x14ac:dyDescent="0.25">
      <c r="A66" s="179"/>
      <c r="B66" s="179"/>
      <c r="C66" s="179"/>
      <c r="D66" s="179"/>
      <c r="E66" s="179"/>
      <c r="F66" s="135"/>
      <c r="G66" s="179"/>
      <c r="H66" s="135"/>
      <c r="I66" s="179"/>
      <c r="J66" s="135"/>
    </row>
    <row r="67" spans="1:10" s="180" customFormat="1" x14ac:dyDescent="0.25">
      <c r="A67" s="179"/>
      <c r="B67" s="179"/>
      <c r="C67" s="179"/>
      <c r="D67" s="179"/>
      <c r="E67" s="179"/>
      <c r="F67" s="135"/>
      <c r="G67" s="179"/>
      <c r="H67" s="238"/>
      <c r="I67" s="238"/>
      <c r="J67" s="135"/>
    </row>
    <row r="68" spans="1:10" s="180" customFormat="1" ht="50.1" customHeight="1" x14ac:dyDescent="0.25">
      <c r="A68" s="172"/>
      <c r="B68" s="172"/>
      <c r="C68" s="172"/>
      <c r="D68" s="172"/>
      <c r="E68" s="172"/>
      <c r="F68" s="172"/>
      <c r="G68" s="172"/>
      <c r="H68" s="136"/>
      <c r="I68" s="172"/>
      <c r="J68" s="173"/>
    </row>
    <row r="69" spans="1:10" x14ac:dyDescent="0.25">
      <c r="A69" s="203"/>
      <c r="B69" s="203"/>
      <c r="C69" s="203"/>
      <c r="D69" s="203"/>
      <c r="E69" s="203"/>
      <c r="F69" s="203"/>
      <c r="G69" s="203"/>
      <c r="H69" s="203"/>
      <c r="I69" s="203"/>
      <c r="J69" s="170"/>
    </row>
    <row r="70" spans="1:10" x14ac:dyDescent="0.25">
      <c r="A70" s="171"/>
      <c r="B70" s="171"/>
      <c r="C70" s="171"/>
      <c r="D70" s="171"/>
      <c r="E70" s="171"/>
      <c r="F70" s="135"/>
      <c r="G70" s="171"/>
      <c r="H70" s="135"/>
      <c r="I70" s="171"/>
      <c r="J70" s="135"/>
    </row>
    <row r="71" spans="1:10" x14ac:dyDescent="0.25">
      <c r="A71" s="171"/>
      <c r="B71" s="171"/>
      <c r="C71" s="171"/>
      <c r="D71" s="171"/>
      <c r="E71" s="171"/>
      <c r="F71" s="135"/>
      <c r="G71" s="171"/>
      <c r="H71" s="238"/>
      <c r="I71" s="238"/>
      <c r="J71" s="135"/>
    </row>
    <row r="72" spans="1:10" x14ac:dyDescent="0.25">
      <c r="A72" s="169"/>
      <c r="B72" s="169"/>
      <c r="C72" s="169"/>
      <c r="D72" s="169"/>
      <c r="E72" s="169"/>
      <c r="F72" s="169"/>
      <c r="G72" s="169"/>
      <c r="H72" s="136"/>
      <c r="I72" s="169"/>
      <c r="J72" s="170"/>
    </row>
  </sheetData>
  <mergeCells count="67">
    <mergeCell ref="H67:I67"/>
    <mergeCell ref="A58:E58"/>
    <mergeCell ref="F58:I58"/>
    <mergeCell ref="A63:E63"/>
    <mergeCell ref="F63:I63"/>
    <mergeCell ref="A65:E65"/>
    <mergeCell ref="F65:I65"/>
    <mergeCell ref="A52:E52"/>
    <mergeCell ref="F52:I52"/>
    <mergeCell ref="A53:E53"/>
    <mergeCell ref="F53:I53"/>
    <mergeCell ref="A54:E54"/>
    <mergeCell ref="F54:I54"/>
    <mergeCell ref="J46:J47"/>
    <mergeCell ref="A49:E49"/>
    <mergeCell ref="F49:I49"/>
    <mergeCell ref="F50:I50"/>
    <mergeCell ref="A51:E51"/>
    <mergeCell ref="F51:I51"/>
    <mergeCell ref="E39:F39"/>
    <mergeCell ref="H41:I41"/>
    <mergeCell ref="E44:F44"/>
    <mergeCell ref="E45:F45"/>
    <mergeCell ref="A46:A47"/>
    <mergeCell ref="B46:B47"/>
    <mergeCell ref="C46:C47"/>
    <mergeCell ref="D46:D47"/>
    <mergeCell ref="E46:F46"/>
    <mergeCell ref="G46:H46"/>
    <mergeCell ref="I46:I47"/>
    <mergeCell ref="E34:F34"/>
    <mergeCell ref="E35:F35"/>
    <mergeCell ref="E36:F36"/>
    <mergeCell ref="E37:F37"/>
    <mergeCell ref="E38:F38"/>
    <mergeCell ref="H24:I24"/>
    <mergeCell ref="E27:F27"/>
    <mergeCell ref="E28:F28"/>
    <mergeCell ref="E29:F29"/>
    <mergeCell ref="H31:I31"/>
    <mergeCell ref="E18:F18"/>
    <mergeCell ref="E19:F19"/>
    <mergeCell ref="E20:F20"/>
    <mergeCell ref="E21:F21"/>
    <mergeCell ref="E22:F22"/>
    <mergeCell ref="A4:J4"/>
    <mergeCell ref="F5:G5"/>
    <mergeCell ref="E6:F6"/>
    <mergeCell ref="E7:F7"/>
    <mergeCell ref="E8:F8"/>
    <mergeCell ref="E9:F9"/>
    <mergeCell ref="E10:F10"/>
    <mergeCell ref="E11:F11"/>
    <mergeCell ref="E12:F12"/>
    <mergeCell ref="E13:F13"/>
    <mergeCell ref="H15:I15"/>
    <mergeCell ref="A3:J3"/>
    <mergeCell ref="A1:B2"/>
    <mergeCell ref="C2:E2"/>
    <mergeCell ref="C1:E1"/>
    <mergeCell ref="F1:G1"/>
    <mergeCell ref="I1:J1"/>
    <mergeCell ref="F2:G2"/>
    <mergeCell ref="I2:J2"/>
    <mergeCell ref="A69:E69"/>
    <mergeCell ref="F69:I69"/>
    <mergeCell ref="H71:I71"/>
  </mergeCells>
  <pageMargins left="0.51181102362204722" right="0.51181102362204722" top="0.78740157480314965" bottom="0.78740157480314965" header="0.31496062992125984" footer="0.31496062992125984"/>
  <pageSetup paperSize="9" scale="4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view="pageBreakPreview" zoomScale="115" zoomScaleNormal="175" zoomScaleSheetLayoutView="115" workbookViewId="0">
      <selection activeCell="H10" sqref="H10"/>
    </sheetView>
  </sheetViews>
  <sheetFormatPr defaultRowHeight="15" x14ac:dyDescent="0.25"/>
  <cols>
    <col min="1" max="1" width="2.85546875" customWidth="1"/>
    <col min="2" max="2" width="24.42578125" customWidth="1"/>
    <col min="3" max="3" width="47" customWidth="1"/>
    <col min="4" max="5" width="9.85546875" customWidth="1"/>
    <col min="6" max="6" width="51.7109375" customWidth="1"/>
    <col min="9" max="9" width="13.28515625" bestFit="1" customWidth="1"/>
  </cols>
  <sheetData>
    <row r="1" spans="2:10" ht="33.75" customHeight="1" x14ac:dyDescent="0.25">
      <c r="B1" s="272"/>
      <c r="C1" s="265" t="s">
        <v>202</v>
      </c>
      <c r="D1" s="265"/>
      <c r="E1" s="265"/>
      <c r="F1" s="266"/>
    </row>
    <row r="2" spans="2:10" ht="33.75" customHeight="1" x14ac:dyDescent="0.25">
      <c r="B2" s="273"/>
      <c r="C2" s="267"/>
      <c r="D2" s="267"/>
      <c r="E2" s="267"/>
      <c r="F2" s="268"/>
    </row>
    <row r="3" spans="2:10" ht="26.25" customHeight="1" x14ac:dyDescent="0.25">
      <c r="B3" s="262" t="s">
        <v>140</v>
      </c>
      <c r="C3" s="263"/>
      <c r="D3" s="263"/>
      <c r="E3" s="263"/>
      <c r="F3" s="264"/>
    </row>
    <row r="4" spans="2:10" x14ac:dyDescent="0.25">
      <c r="B4" s="269"/>
      <c r="C4" s="270"/>
      <c r="D4" s="270"/>
      <c r="E4" s="270"/>
      <c r="F4" s="271"/>
    </row>
    <row r="5" spans="2:10" ht="30" customHeight="1" x14ac:dyDescent="0.25">
      <c r="B5" s="94" t="s">
        <v>1</v>
      </c>
      <c r="C5" s="121" t="s">
        <v>4</v>
      </c>
      <c r="D5" s="123" t="s">
        <v>5</v>
      </c>
      <c r="E5" s="122" t="s">
        <v>6</v>
      </c>
      <c r="F5" s="95" t="s">
        <v>138</v>
      </c>
    </row>
    <row r="6" spans="2:10" ht="24" customHeight="1" x14ac:dyDescent="0.25">
      <c r="B6" s="134" t="s">
        <v>11</v>
      </c>
      <c r="C6" s="124" t="s">
        <v>135</v>
      </c>
      <c r="D6" s="93"/>
      <c r="E6" s="1"/>
      <c r="F6" s="137"/>
    </row>
    <row r="7" spans="2:10" ht="112.5" customHeight="1" x14ac:dyDescent="0.25">
      <c r="B7" s="138" t="s">
        <v>38</v>
      </c>
      <c r="C7" s="39" t="s">
        <v>170</v>
      </c>
      <c r="D7" s="41" t="s">
        <v>13</v>
      </c>
      <c r="E7" s="40">
        <v>55.28</v>
      </c>
      <c r="F7" s="139" t="s">
        <v>254</v>
      </c>
      <c r="G7">
        <f>((2.78*0.7)+( 0.7*0.75*4)+(0.35*2.78))*6</f>
        <v>30.113999999999997</v>
      </c>
      <c r="H7">
        <f xml:space="preserve"> (4.8 * 0.7) + (0.75 * 0.7 * 5) + (0.35 * 4.8)</f>
        <v>7.6649999999999991</v>
      </c>
      <c r="I7">
        <f xml:space="preserve"> (4.65 * 0.8) + (0.8 * 0.75 * 4 ) + (4.65 * 0.75)</f>
        <v>9.6075000000000017</v>
      </c>
      <c r="J7">
        <f>((0.5*0.85*3)+(1.5*0.5*2)+(0.85*1.2)+(0.1*1.51))*2</f>
        <v>7.8919999999999995</v>
      </c>
    </row>
    <row r="8" spans="2:10" ht="26.1" customHeight="1" x14ac:dyDescent="0.25">
      <c r="B8" s="138" t="s">
        <v>134</v>
      </c>
      <c r="C8" s="39" t="s">
        <v>171</v>
      </c>
      <c r="D8" s="41" t="s">
        <v>18</v>
      </c>
      <c r="E8" s="40" t="s">
        <v>139</v>
      </c>
      <c r="F8" s="139" t="s">
        <v>204</v>
      </c>
    </row>
    <row r="9" spans="2:10" ht="51.75" customHeight="1" x14ac:dyDescent="0.25">
      <c r="B9" s="138" t="s">
        <v>150</v>
      </c>
      <c r="C9" s="39" t="s">
        <v>177</v>
      </c>
      <c r="D9" s="41" t="s">
        <v>16</v>
      </c>
      <c r="E9" s="40" t="s">
        <v>141</v>
      </c>
      <c r="F9" s="139" t="s">
        <v>173</v>
      </c>
    </row>
    <row r="10" spans="2:10" ht="39" customHeight="1" x14ac:dyDescent="0.25">
      <c r="B10" s="138" t="s">
        <v>151</v>
      </c>
      <c r="C10" s="39" t="s">
        <v>174</v>
      </c>
      <c r="D10" s="41" t="s">
        <v>15</v>
      </c>
      <c r="E10" s="40" t="s">
        <v>175</v>
      </c>
      <c r="F10" s="139" t="s">
        <v>176</v>
      </c>
    </row>
    <row r="11" spans="2:10" ht="39" customHeight="1" thickBot="1" x14ac:dyDescent="0.3">
      <c r="B11" s="140">
        <v>1.5</v>
      </c>
      <c r="C11" s="141" t="str">
        <f>SINTETICO!D10</f>
        <v>FURO EM BANCADA DE GRANITO/MÁRMORE, INCLUSIVE COLAGEM COM MASSA PLÁSTICA</v>
      </c>
      <c r="D11" s="142" t="s">
        <v>15</v>
      </c>
      <c r="E11" s="143">
        <v>7.5</v>
      </c>
      <c r="F11" s="144" t="s">
        <v>253</v>
      </c>
    </row>
  </sheetData>
  <mergeCells count="4">
    <mergeCell ref="B3:F3"/>
    <mergeCell ref="C1:F2"/>
    <mergeCell ref="B4:F4"/>
    <mergeCell ref="B1:B2"/>
  </mergeCells>
  <pageMargins left="0.51181102362204722" right="0.51181102362204722" top="0.78740157480314965" bottom="0.78740157480314965" header="0.31496062992125984" footer="0.31496062992125984"/>
  <pageSetup paperSize="9" scale="62" fitToHeight="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view="pageBreakPreview" zoomScale="160" zoomScaleNormal="175" zoomScaleSheetLayoutView="160" workbookViewId="0">
      <selection activeCell="H14" sqref="H14"/>
    </sheetView>
  </sheetViews>
  <sheetFormatPr defaultRowHeight="15" x14ac:dyDescent="0.25"/>
  <cols>
    <col min="1" max="1" width="2.85546875" customWidth="1"/>
    <col min="2" max="2" width="24.42578125" customWidth="1"/>
    <col min="3" max="3" width="16.42578125" customWidth="1"/>
    <col min="4" max="4" width="29.140625" customWidth="1"/>
    <col min="5" max="5" width="14.7109375" customWidth="1"/>
    <col min="7" max="7" width="10.5703125" bestFit="1" customWidth="1"/>
    <col min="11" max="11" width="13.28515625" bestFit="1" customWidth="1"/>
  </cols>
  <sheetData>
    <row r="1" spans="2:5" ht="33.75" customHeight="1" x14ac:dyDescent="0.25">
      <c r="B1" s="272"/>
      <c r="C1" s="265" t="s">
        <v>202</v>
      </c>
      <c r="D1" s="265"/>
      <c r="E1" s="266"/>
    </row>
    <row r="2" spans="2:5" ht="33.75" customHeight="1" thickBot="1" x14ac:dyDescent="0.3">
      <c r="B2" s="273"/>
      <c r="C2" s="275"/>
      <c r="D2" s="275"/>
      <c r="E2" s="276"/>
    </row>
    <row r="3" spans="2:5" ht="16.5" thickBot="1" x14ac:dyDescent="0.3">
      <c r="B3" s="283" t="s">
        <v>39</v>
      </c>
      <c r="C3" s="284"/>
      <c r="D3" s="284"/>
      <c r="E3" s="285"/>
    </row>
    <row r="4" spans="2:5" x14ac:dyDescent="0.25">
      <c r="B4" s="286"/>
      <c r="C4" s="287"/>
      <c r="D4" s="287"/>
      <c r="E4" s="288"/>
    </row>
    <row r="5" spans="2:5" x14ac:dyDescent="0.25">
      <c r="B5" s="15" t="s">
        <v>40</v>
      </c>
      <c r="C5" s="289" t="s">
        <v>41</v>
      </c>
      <c r="D5" s="290"/>
      <c r="E5" s="16" t="s">
        <v>42</v>
      </c>
    </row>
    <row r="6" spans="2:5" x14ac:dyDescent="0.25">
      <c r="B6" s="17"/>
      <c r="C6" s="18"/>
      <c r="D6" s="18"/>
      <c r="E6" s="19"/>
    </row>
    <row r="7" spans="2:5" x14ac:dyDescent="0.25">
      <c r="B7" s="20" t="s">
        <v>43</v>
      </c>
      <c r="C7" s="303" t="s">
        <v>44</v>
      </c>
      <c r="D7" s="304"/>
      <c r="E7" s="21">
        <f>E8</f>
        <v>0.03</v>
      </c>
    </row>
    <row r="8" spans="2:5" x14ac:dyDescent="0.25">
      <c r="B8" s="22" t="s">
        <v>20</v>
      </c>
      <c r="C8" s="277" t="s">
        <v>45</v>
      </c>
      <c r="D8" s="278"/>
      <c r="E8" s="23">
        <v>0.03</v>
      </c>
    </row>
    <row r="9" spans="2:5" x14ac:dyDescent="0.25">
      <c r="B9" s="24"/>
      <c r="C9" s="25"/>
      <c r="D9" s="26"/>
      <c r="E9" s="27"/>
    </row>
    <row r="10" spans="2:5" ht="26.25" customHeight="1" x14ac:dyDescent="0.25">
      <c r="B10" s="28" t="s">
        <v>46</v>
      </c>
      <c r="C10" s="279" t="s">
        <v>47</v>
      </c>
      <c r="D10" s="280"/>
      <c r="E10" s="21">
        <v>1.77E-2</v>
      </c>
    </row>
    <row r="11" spans="2:5" x14ac:dyDescent="0.25">
      <c r="B11" s="24"/>
      <c r="C11" s="25"/>
      <c r="D11" s="26"/>
      <c r="E11" s="27"/>
    </row>
    <row r="12" spans="2:5" x14ac:dyDescent="0.25">
      <c r="B12" s="20" t="s">
        <v>48</v>
      </c>
      <c r="C12" s="281" t="s">
        <v>165</v>
      </c>
      <c r="D12" s="282"/>
      <c r="E12" s="21">
        <f>E13</f>
        <v>5.8999999999999999E-3</v>
      </c>
    </row>
    <row r="13" spans="2:5" x14ac:dyDescent="0.25">
      <c r="B13" s="22" t="s">
        <v>49</v>
      </c>
      <c r="C13" s="277" t="s">
        <v>166</v>
      </c>
      <c r="D13" s="278"/>
      <c r="E13" s="29">
        <v>5.8999999999999999E-3</v>
      </c>
    </row>
    <row r="14" spans="2:5" x14ac:dyDescent="0.25">
      <c r="B14" s="24"/>
      <c r="C14" s="25"/>
      <c r="D14" s="26"/>
      <c r="E14" s="27"/>
    </row>
    <row r="15" spans="2:5" x14ac:dyDescent="0.25">
      <c r="B15" s="30" t="s">
        <v>50</v>
      </c>
      <c r="C15" s="281" t="s">
        <v>168</v>
      </c>
      <c r="D15" s="282"/>
      <c r="E15" s="21">
        <f>SUM(E16:E19)</f>
        <v>4.65E-2</v>
      </c>
    </row>
    <row r="16" spans="2:5" x14ac:dyDescent="0.25">
      <c r="B16" s="22" t="s">
        <v>51</v>
      </c>
      <c r="C16" s="274" t="s">
        <v>52</v>
      </c>
      <c r="D16" s="274"/>
      <c r="E16" s="29">
        <v>6.4999999999999997E-3</v>
      </c>
    </row>
    <row r="17" spans="2:11" x14ac:dyDescent="0.25">
      <c r="B17" s="22" t="s">
        <v>53</v>
      </c>
      <c r="C17" s="274" t="s">
        <v>54</v>
      </c>
      <c r="D17" s="274"/>
      <c r="E17" s="31">
        <v>0.01</v>
      </c>
      <c r="G17" s="42"/>
    </row>
    <row r="18" spans="2:11" x14ac:dyDescent="0.25">
      <c r="B18" s="22" t="s">
        <v>55</v>
      </c>
      <c r="C18" s="274" t="s">
        <v>56</v>
      </c>
      <c r="D18" s="274"/>
      <c r="E18" s="23">
        <v>0.03</v>
      </c>
      <c r="K18" s="49"/>
    </row>
    <row r="19" spans="2:11" x14ac:dyDescent="0.25">
      <c r="B19" s="22" t="s">
        <v>57</v>
      </c>
      <c r="C19" s="274" t="s">
        <v>58</v>
      </c>
      <c r="D19" s="274"/>
      <c r="E19" s="23">
        <v>0</v>
      </c>
    </row>
    <row r="20" spans="2:11" x14ac:dyDescent="0.25">
      <c r="B20" s="32"/>
      <c r="C20" s="33"/>
      <c r="D20" s="34"/>
      <c r="E20" s="35"/>
      <c r="G20" s="45"/>
    </row>
    <row r="21" spans="2:11" x14ac:dyDescent="0.25">
      <c r="B21" s="30" t="s">
        <v>59</v>
      </c>
      <c r="C21" s="303" t="s">
        <v>169</v>
      </c>
      <c r="D21" s="304"/>
      <c r="E21" s="21">
        <f>E22</f>
        <v>6.1600000000000002E-2</v>
      </c>
      <c r="G21" s="45"/>
    </row>
    <row r="22" spans="2:11" x14ac:dyDescent="0.25">
      <c r="B22" s="22" t="s">
        <v>60</v>
      </c>
      <c r="C22" s="277" t="s">
        <v>61</v>
      </c>
      <c r="D22" s="278"/>
      <c r="E22" s="23">
        <v>6.1600000000000002E-2</v>
      </c>
    </row>
    <row r="23" spans="2:11" x14ac:dyDescent="0.25">
      <c r="B23" s="36"/>
      <c r="C23" s="145"/>
      <c r="D23" s="145"/>
      <c r="E23" s="37"/>
    </row>
    <row r="24" spans="2:11" ht="67.5" customHeight="1" thickBot="1" x14ac:dyDescent="0.3">
      <c r="B24" s="297"/>
      <c r="C24" s="298"/>
      <c r="D24" s="299"/>
      <c r="E24" s="38">
        <f>ROUND((((1+(E7+E10))*(1+E12)*(1+E21))/(1-E15))-1,4)</f>
        <v>0.1734</v>
      </c>
    </row>
    <row r="25" spans="2:11" x14ac:dyDescent="0.25">
      <c r="B25" s="300" t="s">
        <v>167</v>
      </c>
      <c r="C25" s="301"/>
      <c r="D25" s="301"/>
      <c r="E25" s="302"/>
    </row>
    <row r="26" spans="2:11" ht="65.25" customHeight="1" x14ac:dyDescent="0.25">
      <c r="B26" s="300"/>
      <c r="C26" s="301"/>
      <c r="D26" s="301"/>
      <c r="E26" s="302"/>
    </row>
    <row r="27" spans="2:11" x14ac:dyDescent="0.25">
      <c r="B27" s="291" t="s">
        <v>163</v>
      </c>
      <c r="C27" s="292"/>
      <c r="D27" s="292"/>
      <c r="E27" s="293"/>
    </row>
    <row r="28" spans="2:11" ht="63.75" customHeight="1" x14ac:dyDescent="0.25">
      <c r="B28" s="291"/>
      <c r="C28" s="292"/>
      <c r="D28" s="292"/>
      <c r="E28" s="293"/>
    </row>
    <row r="29" spans="2:11" ht="15" customHeight="1" x14ac:dyDescent="0.25">
      <c r="B29" s="291" t="s">
        <v>164</v>
      </c>
      <c r="C29" s="292"/>
      <c r="D29" s="292"/>
      <c r="E29" s="293"/>
    </row>
    <row r="30" spans="2:11" ht="54.75" customHeight="1" thickBot="1" x14ac:dyDescent="0.3">
      <c r="B30" s="294"/>
      <c r="C30" s="295"/>
      <c r="D30" s="295"/>
      <c r="E30" s="296"/>
    </row>
  </sheetData>
  <protectedRanges>
    <protectedRange sqref="D20:D23 D9:D16 E13 E16 E22" name="Percentual_2"/>
  </protectedRanges>
  <mergeCells count="21">
    <mergeCell ref="B29:E30"/>
    <mergeCell ref="B27:E28"/>
    <mergeCell ref="B24:D24"/>
    <mergeCell ref="B25:E26"/>
    <mergeCell ref="C21:D21"/>
    <mergeCell ref="C22:D22"/>
    <mergeCell ref="C19:D19"/>
    <mergeCell ref="B1:B2"/>
    <mergeCell ref="C1:E2"/>
    <mergeCell ref="C16:D16"/>
    <mergeCell ref="C17:D17"/>
    <mergeCell ref="C7:D7"/>
    <mergeCell ref="C8:D8"/>
    <mergeCell ref="C10:D10"/>
    <mergeCell ref="C12:D12"/>
    <mergeCell ref="C13:D13"/>
    <mergeCell ref="C18:D18"/>
    <mergeCell ref="B3:E3"/>
    <mergeCell ref="B4:E4"/>
    <mergeCell ref="C5:D5"/>
    <mergeCell ref="C15:D15"/>
  </mergeCells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BreakPreview" zoomScale="130" zoomScaleNormal="100" zoomScaleSheetLayoutView="130" workbookViewId="0">
      <selection activeCell="D21" sqref="D21"/>
    </sheetView>
  </sheetViews>
  <sheetFormatPr defaultRowHeight="15" x14ac:dyDescent="0.25"/>
  <cols>
    <col min="1" max="1" width="31.42578125" customWidth="1"/>
    <col min="2" max="2" width="46.140625" customWidth="1"/>
    <col min="3" max="3" width="23.42578125" customWidth="1"/>
    <col min="4" max="7" width="23" customWidth="1"/>
    <col min="9" max="9" width="14.140625" customWidth="1"/>
  </cols>
  <sheetData>
    <row r="1" spans="1:8" ht="15" customHeight="1" x14ac:dyDescent="0.25">
      <c r="A1" s="305"/>
      <c r="B1" s="307" t="s">
        <v>19</v>
      </c>
      <c r="C1" s="308"/>
      <c r="D1" s="309"/>
      <c r="E1" s="310" t="s">
        <v>23</v>
      </c>
      <c r="F1" s="310"/>
      <c r="G1" s="61" t="s">
        <v>21</v>
      </c>
      <c r="H1" s="51"/>
    </row>
    <row r="2" spans="1:8" ht="78" customHeight="1" x14ac:dyDescent="0.25">
      <c r="A2" s="306"/>
      <c r="B2" s="311" t="s">
        <v>202</v>
      </c>
      <c r="C2" s="312"/>
      <c r="D2" s="313"/>
      <c r="E2" s="314" t="str">
        <f>SINTETICO!F2</f>
        <v xml:space="preserve">SINAPI - 01/2025 - Pernambuco
SBC - 02/2025 - Pernambuco
SETOP - 10/2024 - Minas Gerais
SCO - 01/2025 - Rio de Janeiro
</v>
      </c>
      <c r="F2" s="314"/>
      <c r="G2" s="62" t="s">
        <v>136</v>
      </c>
      <c r="H2" s="52"/>
    </row>
    <row r="3" spans="1:8" ht="15" customHeight="1" x14ac:dyDescent="0.25">
      <c r="A3" s="317" t="s">
        <v>178</v>
      </c>
      <c r="B3" s="318"/>
      <c r="C3" s="318"/>
      <c r="D3" s="318"/>
      <c r="E3" s="318"/>
      <c r="F3" s="318"/>
      <c r="G3" s="319"/>
    </row>
    <row r="4" spans="1:8" x14ac:dyDescent="0.25">
      <c r="A4" s="146" t="s">
        <v>1</v>
      </c>
      <c r="B4" s="110" t="s">
        <v>4</v>
      </c>
      <c r="C4" s="111" t="s">
        <v>67</v>
      </c>
      <c r="D4" s="111" t="s">
        <v>205</v>
      </c>
      <c r="E4" s="147"/>
      <c r="F4" s="147"/>
      <c r="G4" s="148"/>
    </row>
    <row r="5" spans="1:8" ht="31.5" customHeight="1" thickBot="1" x14ac:dyDescent="0.3">
      <c r="A5" s="149" t="s">
        <v>11</v>
      </c>
      <c r="B5" s="112" t="s">
        <v>135</v>
      </c>
      <c r="C5" s="113" t="s">
        <v>260</v>
      </c>
      <c r="D5" s="114" t="s">
        <v>260</v>
      </c>
      <c r="E5" s="147"/>
      <c r="F5" s="147"/>
      <c r="G5" s="148"/>
    </row>
    <row r="6" spans="1:8" ht="15.75" thickTop="1" x14ac:dyDescent="0.25">
      <c r="A6" s="315" t="s">
        <v>179</v>
      </c>
      <c r="B6" s="316"/>
      <c r="C6" s="150"/>
      <c r="D6" s="151" t="s">
        <v>180</v>
      </c>
      <c r="E6" s="147"/>
      <c r="F6" s="147"/>
      <c r="G6" s="148"/>
    </row>
    <row r="7" spans="1:8" x14ac:dyDescent="0.25">
      <c r="A7" s="315" t="s">
        <v>181</v>
      </c>
      <c r="B7" s="316"/>
      <c r="C7" s="150"/>
      <c r="D7" s="152">
        <v>70565.399999999994</v>
      </c>
      <c r="E7" s="147"/>
      <c r="F7" s="147"/>
      <c r="G7" s="148"/>
    </row>
    <row r="8" spans="1:8" x14ac:dyDescent="0.25">
      <c r="A8" s="315" t="s">
        <v>182</v>
      </c>
      <c r="B8" s="316"/>
      <c r="C8" s="150"/>
      <c r="D8" s="151" t="s">
        <v>180</v>
      </c>
      <c r="E8" s="147"/>
      <c r="F8" s="147"/>
      <c r="G8" s="148"/>
    </row>
    <row r="9" spans="1:8" x14ac:dyDescent="0.25">
      <c r="A9" s="315" t="s">
        <v>183</v>
      </c>
      <c r="B9" s="316"/>
      <c r="C9" s="150"/>
      <c r="D9" s="152">
        <v>70565.399999999994</v>
      </c>
      <c r="E9" s="147"/>
      <c r="F9" s="147"/>
      <c r="G9" s="148"/>
    </row>
    <row r="10" spans="1:8" ht="15.75" thickBot="1" x14ac:dyDescent="0.3">
      <c r="A10" s="153"/>
      <c r="B10" s="154"/>
      <c r="C10" s="154"/>
      <c r="D10" s="154"/>
      <c r="E10" s="154"/>
      <c r="F10" s="154"/>
      <c r="G10" s="155"/>
    </row>
    <row r="14" spans="1:8" x14ac:dyDescent="0.25">
      <c r="G14" s="48"/>
    </row>
    <row r="16" spans="1:8" x14ac:dyDescent="0.25">
      <c r="D16" s="48"/>
      <c r="E16" s="48"/>
      <c r="F16" s="48"/>
      <c r="G16" s="48"/>
      <c r="H16" s="48"/>
    </row>
  </sheetData>
  <mergeCells count="10">
    <mergeCell ref="A6:B6"/>
    <mergeCell ref="A7:B7"/>
    <mergeCell ref="A8:B8"/>
    <mergeCell ref="A9:B9"/>
    <mergeCell ref="A3:G3"/>
    <mergeCell ref="A1:A2"/>
    <mergeCell ref="B1:D1"/>
    <mergeCell ref="E1:F1"/>
    <mergeCell ref="B2:D2"/>
    <mergeCell ref="E2:F2"/>
  </mergeCells>
  <pageMargins left="0.51181102362204722" right="0.51181102362204722" top="0.78740157480314965" bottom="0.78740157480314965" header="0.31496062992125984" footer="0.31496062992125984"/>
  <pageSetup paperSize="9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showGridLines="0" view="pageBreakPreview" zoomScale="55" zoomScaleSheetLayoutView="55" workbookViewId="0">
      <selection activeCell="R62" sqref="R62"/>
    </sheetView>
  </sheetViews>
  <sheetFormatPr defaultRowHeight="15" x14ac:dyDescent="0.25"/>
  <cols>
    <col min="1" max="1" width="32.28515625" customWidth="1"/>
    <col min="2" max="2" width="18" customWidth="1"/>
    <col min="3" max="3" width="38" bestFit="1" customWidth="1"/>
    <col min="4" max="4" width="30.140625" customWidth="1"/>
    <col min="5" max="5" width="21.5703125" customWidth="1"/>
    <col min="6" max="6" width="17.5703125" customWidth="1"/>
  </cols>
  <sheetData>
    <row r="1" spans="1:6" ht="15" customHeight="1" x14ac:dyDescent="0.25">
      <c r="A1" s="333"/>
      <c r="B1" s="332" t="s">
        <v>19</v>
      </c>
      <c r="C1" s="332"/>
      <c r="D1" s="70" t="s">
        <v>23</v>
      </c>
      <c r="E1" s="60" t="s">
        <v>22</v>
      </c>
      <c r="F1" s="61" t="s">
        <v>21</v>
      </c>
    </row>
    <row r="2" spans="1:6" ht="98.25" customHeight="1" thickBot="1" x14ac:dyDescent="0.3">
      <c r="A2" s="334"/>
      <c r="B2" s="335" t="s">
        <v>202</v>
      </c>
      <c r="C2" s="335"/>
      <c r="D2" s="71" t="str">
        <f>SINTETICO!F2</f>
        <v xml:space="preserve">SINAPI - 01/2025 - Pernambuco
SBC - 02/2025 - Pernambuco
SETOP - 10/2024 - Minas Gerais
SCO - 01/2025 - Rio de Janeiro
</v>
      </c>
      <c r="E2" s="72">
        <v>0.1734</v>
      </c>
      <c r="F2" s="73" t="s">
        <v>136</v>
      </c>
    </row>
    <row r="3" spans="1:6" ht="23.25" customHeight="1" thickBot="1" x14ac:dyDescent="0.3">
      <c r="A3" s="323" t="s">
        <v>137</v>
      </c>
      <c r="B3" s="324"/>
      <c r="C3" s="324"/>
      <c r="D3" s="324"/>
      <c r="E3" s="324"/>
      <c r="F3" s="325"/>
    </row>
    <row r="4" spans="1:6" x14ac:dyDescent="0.25">
      <c r="A4" s="156"/>
      <c r="B4" s="157"/>
      <c r="C4" s="157"/>
      <c r="D4" s="157"/>
      <c r="E4" s="157"/>
      <c r="F4" s="158"/>
    </row>
    <row r="5" spans="1:6" ht="15.75" thickBot="1" x14ac:dyDescent="0.3">
      <c r="A5" s="159"/>
      <c r="B5" s="160"/>
      <c r="C5" s="160"/>
      <c r="D5" s="160"/>
      <c r="E5" s="160"/>
      <c r="F5" s="161"/>
    </row>
    <row r="6" spans="1:6" s="50" customFormat="1" ht="23.25" customHeight="1" thickBot="1" x14ac:dyDescent="0.3">
      <c r="A6" s="162"/>
      <c r="B6" s="85" t="s">
        <v>68</v>
      </c>
      <c r="C6" s="86" t="s">
        <v>41</v>
      </c>
      <c r="D6" s="86" t="s">
        <v>69</v>
      </c>
      <c r="E6" s="87" t="s">
        <v>70</v>
      </c>
      <c r="F6" s="163"/>
    </row>
    <row r="7" spans="1:6" x14ac:dyDescent="0.25">
      <c r="A7" s="159"/>
      <c r="B7" s="326" t="s">
        <v>71</v>
      </c>
      <c r="C7" s="327"/>
      <c r="D7" s="327"/>
      <c r="E7" s="328"/>
      <c r="F7" s="161"/>
    </row>
    <row r="8" spans="1:6" x14ac:dyDescent="0.25">
      <c r="A8" s="159"/>
      <c r="B8" s="74" t="s">
        <v>72</v>
      </c>
      <c r="C8" s="64" t="s">
        <v>73</v>
      </c>
      <c r="D8" s="65">
        <v>20</v>
      </c>
      <c r="E8" s="75">
        <v>20</v>
      </c>
      <c r="F8" s="161"/>
    </row>
    <row r="9" spans="1:6" x14ac:dyDescent="0.25">
      <c r="A9" s="159"/>
      <c r="B9" s="74" t="s">
        <v>74</v>
      </c>
      <c r="C9" s="64" t="s">
        <v>75</v>
      </c>
      <c r="D9" s="65">
        <v>1.5</v>
      </c>
      <c r="E9" s="75">
        <v>1.5</v>
      </c>
      <c r="F9" s="161"/>
    </row>
    <row r="10" spans="1:6" x14ac:dyDescent="0.25">
      <c r="A10" s="159"/>
      <c r="B10" s="74" t="s">
        <v>76</v>
      </c>
      <c r="C10" s="64" t="s">
        <v>77</v>
      </c>
      <c r="D10" s="65">
        <v>1</v>
      </c>
      <c r="E10" s="75">
        <v>1</v>
      </c>
      <c r="F10" s="161"/>
    </row>
    <row r="11" spans="1:6" x14ac:dyDescent="0.25">
      <c r="A11" s="159"/>
      <c r="B11" s="74" t="s">
        <v>78</v>
      </c>
      <c r="C11" s="64" t="s">
        <v>79</v>
      </c>
      <c r="D11" s="65">
        <v>0.2</v>
      </c>
      <c r="E11" s="75">
        <v>0.2</v>
      </c>
      <c r="F11" s="161"/>
    </row>
    <row r="12" spans="1:6" x14ac:dyDescent="0.25">
      <c r="A12" s="159"/>
      <c r="B12" s="74" t="s">
        <v>80</v>
      </c>
      <c r="C12" s="64" t="s">
        <v>81</v>
      </c>
      <c r="D12" s="65">
        <v>0.6</v>
      </c>
      <c r="E12" s="75">
        <v>0.6</v>
      </c>
      <c r="F12" s="161"/>
    </row>
    <row r="13" spans="1:6" x14ac:dyDescent="0.25">
      <c r="A13" s="159"/>
      <c r="B13" s="74" t="s">
        <v>82</v>
      </c>
      <c r="C13" s="64" t="s">
        <v>83</v>
      </c>
      <c r="D13" s="65">
        <v>2.5</v>
      </c>
      <c r="E13" s="75">
        <v>2.5</v>
      </c>
      <c r="F13" s="161"/>
    </row>
    <row r="14" spans="1:6" x14ac:dyDescent="0.25">
      <c r="A14" s="159"/>
      <c r="B14" s="74" t="s">
        <v>84</v>
      </c>
      <c r="C14" s="64" t="s">
        <v>85</v>
      </c>
      <c r="D14" s="65">
        <v>3</v>
      </c>
      <c r="E14" s="75">
        <v>3</v>
      </c>
      <c r="F14" s="161"/>
    </row>
    <row r="15" spans="1:6" x14ac:dyDescent="0.25">
      <c r="A15" s="159"/>
      <c r="B15" s="74" t="s">
        <v>86</v>
      </c>
      <c r="C15" s="64" t="s">
        <v>87</v>
      </c>
      <c r="D15" s="65">
        <v>8</v>
      </c>
      <c r="E15" s="75">
        <v>8</v>
      </c>
      <c r="F15" s="161"/>
    </row>
    <row r="16" spans="1:6" x14ac:dyDescent="0.25">
      <c r="A16" s="159"/>
      <c r="B16" s="74" t="s">
        <v>88</v>
      </c>
      <c r="C16" s="64" t="s">
        <v>89</v>
      </c>
      <c r="D16" s="65">
        <v>0</v>
      </c>
      <c r="E16" s="75">
        <v>0</v>
      </c>
      <c r="F16" s="161"/>
    </row>
    <row r="17" spans="1:6" x14ac:dyDescent="0.25">
      <c r="A17" s="159"/>
      <c r="B17" s="74"/>
      <c r="C17" s="66" t="s">
        <v>90</v>
      </c>
      <c r="D17" s="67">
        <f>SUM(D8:D16)</f>
        <v>36.799999999999997</v>
      </c>
      <c r="E17" s="76">
        <f>SUM(E8:E16)</f>
        <v>36.799999999999997</v>
      </c>
      <c r="F17" s="161"/>
    </row>
    <row r="18" spans="1:6" x14ac:dyDescent="0.25">
      <c r="A18" s="159"/>
      <c r="B18" s="329" t="s">
        <v>91</v>
      </c>
      <c r="C18" s="330"/>
      <c r="D18" s="330"/>
      <c r="E18" s="331"/>
      <c r="F18" s="161"/>
    </row>
    <row r="19" spans="1:6" x14ac:dyDescent="0.25">
      <c r="A19" s="159"/>
      <c r="B19" s="74" t="s">
        <v>92</v>
      </c>
      <c r="C19" s="64" t="s">
        <v>93</v>
      </c>
      <c r="D19" s="65">
        <v>18.010000000000002</v>
      </c>
      <c r="E19" s="77" t="s">
        <v>94</v>
      </c>
      <c r="F19" s="161"/>
    </row>
    <row r="20" spans="1:6" x14ac:dyDescent="0.25">
      <c r="A20" s="159"/>
      <c r="B20" s="74" t="s">
        <v>95</v>
      </c>
      <c r="C20" s="64" t="s">
        <v>96</v>
      </c>
      <c r="D20" s="65">
        <v>4.32</v>
      </c>
      <c r="E20" s="77" t="s">
        <v>94</v>
      </c>
      <c r="F20" s="161"/>
    </row>
    <row r="21" spans="1:6" x14ac:dyDescent="0.25">
      <c r="A21" s="159"/>
      <c r="B21" s="74" t="s">
        <v>97</v>
      </c>
      <c r="C21" s="64" t="s">
        <v>98</v>
      </c>
      <c r="D21" s="65">
        <v>0.85</v>
      </c>
      <c r="E21" s="75">
        <v>0.64</v>
      </c>
      <c r="F21" s="161"/>
    </row>
    <row r="22" spans="1:6" x14ac:dyDescent="0.25">
      <c r="A22" s="159"/>
      <c r="B22" s="74" t="s">
        <v>99</v>
      </c>
      <c r="C22" s="64" t="s">
        <v>100</v>
      </c>
      <c r="D22" s="65">
        <v>11.03</v>
      </c>
      <c r="E22" s="77">
        <v>8.33</v>
      </c>
      <c r="F22" s="161"/>
    </row>
    <row r="23" spans="1:6" x14ac:dyDescent="0.25">
      <c r="A23" s="159"/>
      <c r="B23" s="74" t="s">
        <v>101</v>
      </c>
      <c r="C23" s="64" t="s">
        <v>102</v>
      </c>
      <c r="D23" s="65">
        <v>0.06</v>
      </c>
      <c r="E23" s="77">
        <v>0.04</v>
      </c>
      <c r="F23" s="161"/>
    </row>
    <row r="24" spans="1:6" x14ac:dyDescent="0.25">
      <c r="A24" s="159"/>
      <c r="B24" s="74" t="s">
        <v>103</v>
      </c>
      <c r="C24" s="64" t="s">
        <v>104</v>
      </c>
      <c r="D24" s="65">
        <v>0.74</v>
      </c>
      <c r="E24" s="77">
        <v>0.56000000000000005</v>
      </c>
      <c r="F24" s="161"/>
    </row>
    <row r="25" spans="1:6" x14ac:dyDescent="0.25">
      <c r="A25" s="159"/>
      <c r="B25" s="74" t="s">
        <v>105</v>
      </c>
      <c r="C25" s="64" t="s">
        <v>106</v>
      </c>
      <c r="D25" s="65">
        <v>1.98</v>
      </c>
      <c r="E25" s="77" t="s">
        <v>94</v>
      </c>
      <c r="F25" s="161"/>
    </row>
    <row r="26" spans="1:6" x14ac:dyDescent="0.25">
      <c r="A26" s="159"/>
      <c r="B26" s="74" t="s">
        <v>107</v>
      </c>
      <c r="C26" s="64" t="s">
        <v>108</v>
      </c>
      <c r="D26" s="65">
        <v>0.1</v>
      </c>
      <c r="E26" s="77">
        <v>0.08</v>
      </c>
      <c r="F26" s="161"/>
    </row>
    <row r="27" spans="1:6" x14ac:dyDescent="0.25">
      <c r="A27" s="159"/>
      <c r="B27" s="74" t="s">
        <v>109</v>
      </c>
      <c r="C27" s="64" t="s">
        <v>110</v>
      </c>
      <c r="D27" s="65">
        <v>10.9</v>
      </c>
      <c r="E27" s="77">
        <v>8.24</v>
      </c>
      <c r="F27" s="161"/>
    </row>
    <row r="28" spans="1:6" x14ac:dyDescent="0.25">
      <c r="A28" s="159"/>
      <c r="B28" s="74" t="s">
        <v>111</v>
      </c>
      <c r="C28" s="64" t="s">
        <v>112</v>
      </c>
      <c r="D28" s="65">
        <v>0.04</v>
      </c>
      <c r="E28" s="77">
        <v>0.03</v>
      </c>
      <c r="F28" s="161"/>
    </row>
    <row r="29" spans="1:6" x14ac:dyDescent="0.25">
      <c r="A29" s="159"/>
      <c r="B29" s="74"/>
      <c r="C29" s="66" t="s">
        <v>90</v>
      </c>
      <c r="D29" s="67">
        <f>SUM(D19:D28)</f>
        <v>48.03</v>
      </c>
      <c r="E29" s="78">
        <f>SUM(E19:E28)</f>
        <v>17.920000000000002</v>
      </c>
      <c r="F29" s="161"/>
    </row>
    <row r="30" spans="1:6" x14ac:dyDescent="0.25">
      <c r="A30" s="159"/>
      <c r="B30" s="329" t="s">
        <v>113</v>
      </c>
      <c r="C30" s="330"/>
      <c r="D30" s="330"/>
      <c r="E30" s="331"/>
      <c r="F30" s="161"/>
    </row>
    <row r="31" spans="1:6" x14ac:dyDescent="0.25">
      <c r="A31" s="159"/>
      <c r="B31" s="74" t="s">
        <v>114</v>
      </c>
      <c r="C31" s="64" t="s">
        <v>115</v>
      </c>
      <c r="D31" s="65">
        <v>4.8</v>
      </c>
      <c r="E31" s="77">
        <v>3.63</v>
      </c>
      <c r="F31" s="161"/>
    </row>
    <row r="32" spans="1:6" x14ac:dyDescent="0.25">
      <c r="A32" s="159"/>
      <c r="B32" s="74" t="s">
        <v>116</v>
      </c>
      <c r="C32" s="64" t="s">
        <v>117</v>
      </c>
      <c r="D32" s="65">
        <v>0.11</v>
      </c>
      <c r="E32" s="77">
        <v>0.09</v>
      </c>
      <c r="F32" s="161"/>
    </row>
    <row r="33" spans="1:6" x14ac:dyDescent="0.25">
      <c r="A33" s="159"/>
      <c r="B33" s="74" t="s">
        <v>118</v>
      </c>
      <c r="C33" s="64" t="s">
        <v>119</v>
      </c>
      <c r="D33" s="65">
        <v>2.91</v>
      </c>
      <c r="E33" s="75">
        <v>2.2000000000000002</v>
      </c>
      <c r="F33" s="161"/>
    </row>
    <row r="34" spans="1:6" x14ac:dyDescent="0.25">
      <c r="A34" s="159"/>
      <c r="B34" s="74" t="s">
        <v>120</v>
      </c>
      <c r="C34" s="64" t="s">
        <v>121</v>
      </c>
      <c r="D34" s="65">
        <v>2.83</v>
      </c>
      <c r="E34" s="77">
        <v>2.14</v>
      </c>
      <c r="F34" s="161"/>
    </row>
    <row r="35" spans="1:6" x14ac:dyDescent="0.25">
      <c r="A35" s="159"/>
      <c r="B35" s="74" t="s">
        <v>122</v>
      </c>
      <c r="C35" s="64" t="s">
        <v>123</v>
      </c>
      <c r="D35" s="65">
        <v>0.4</v>
      </c>
      <c r="E35" s="77">
        <v>0.31</v>
      </c>
      <c r="F35" s="161"/>
    </row>
    <row r="36" spans="1:6" x14ac:dyDescent="0.25">
      <c r="A36" s="159"/>
      <c r="B36" s="74"/>
      <c r="C36" s="66" t="s">
        <v>90</v>
      </c>
      <c r="D36" s="67">
        <f>SUM(D31:D35)</f>
        <v>11.05</v>
      </c>
      <c r="E36" s="78">
        <f>SUM(E31:E35)</f>
        <v>8.370000000000001</v>
      </c>
      <c r="F36" s="161"/>
    </row>
    <row r="37" spans="1:6" x14ac:dyDescent="0.25">
      <c r="A37" s="159"/>
      <c r="B37" s="329" t="s">
        <v>124</v>
      </c>
      <c r="C37" s="330"/>
      <c r="D37" s="330"/>
      <c r="E37" s="331"/>
      <c r="F37" s="161"/>
    </row>
    <row r="38" spans="1:6" x14ac:dyDescent="0.25">
      <c r="A38" s="159"/>
      <c r="B38" s="74" t="s">
        <v>125</v>
      </c>
      <c r="C38" s="64" t="s">
        <v>126</v>
      </c>
      <c r="D38" s="65">
        <v>17.68</v>
      </c>
      <c r="E38" s="77">
        <v>6.59</v>
      </c>
      <c r="F38" s="161"/>
    </row>
    <row r="39" spans="1:6" ht="45" x14ac:dyDescent="0.25">
      <c r="A39" s="159"/>
      <c r="B39" s="79" t="s">
        <v>127</v>
      </c>
      <c r="C39" s="68" t="s">
        <v>128</v>
      </c>
      <c r="D39" s="69">
        <v>0.42</v>
      </c>
      <c r="E39" s="80">
        <v>0.32</v>
      </c>
      <c r="F39" s="161"/>
    </row>
    <row r="40" spans="1:6" x14ac:dyDescent="0.25">
      <c r="A40" s="159"/>
      <c r="B40" s="74"/>
      <c r="C40" s="63" t="s">
        <v>90</v>
      </c>
      <c r="D40" s="65">
        <f>SUM(D38:D39)</f>
        <v>18.100000000000001</v>
      </c>
      <c r="E40" s="77">
        <f>SUM(E38:E39)</f>
        <v>6.91</v>
      </c>
      <c r="F40" s="161"/>
    </row>
    <row r="41" spans="1:6" ht="21.75" customHeight="1" x14ac:dyDescent="0.25">
      <c r="A41" s="159"/>
      <c r="B41" s="320"/>
      <c r="C41" s="321"/>
      <c r="D41" s="321"/>
      <c r="E41" s="322"/>
      <c r="F41" s="161"/>
    </row>
    <row r="42" spans="1:6" ht="15.75" thickBot="1" x14ac:dyDescent="0.3">
      <c r="A42" s="159"/>
      <c r="B42" s="81" t="s">
        <v>129</v>
      </c>
      <c r="C42" s="82"/>
      <c r="D42" s="83">
        <f>D40+D36+D29+D17</f>
        <v>113.98</v>
      </c>
      <c r="E42" s="84">
        <f>E40+E36+E29+E17</f>
        <v>70</v>
      </c>
      <c r="F42" s="161"/>
    </row>
    <row r="43" spans="1:6" x14ac:dyDescent="0.25">
      <c r="A43" s="159"/>
      <c r="B43" s="160"/>
      <c r="C43" s="160"/>
      <c r="D43" s="160"/>
      <c r="E43" s="160"/>
      <c r="F43" s="161"/>
    </row>
    <row r="44" spans="1:6" ht="15" customHeight="1" x14ac:dyDescent="0.25">
      <c r="A44" s="164"/>
      <c r="F44" s="165"/>
    </row>
    <row r="45" spans="1:6" ht="15.75" thickBot="1" x14ac:dyDescent="0.3">
      <c r="A45" s="166"/>
      <c r="B45" s="167"/>
      <c r="C45" s="167"/>
      <c r="D45" s="167"/>
      <c r="E45" s="167"/>
      <c r="F45" s="168"/>
    </row>
  </sheetData>
  <mergeCells count="9">
    <mergeCell ref="B41:E41"/>
    <mergeCell ref="A3:F3"/>
    <mergeCell ref="B7:E7"/>
    <mergeCell ref="B18:E18"/>
    <mergeCell ref="B1:C1"/>
    <mergeCell ref="A1:A2"/>
    <mergeCell ref="B2:C2"/>
    <mergeCell ref="B30:E30"/>
    <mergeCell ref="B37:E3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6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view="pageBreakPreview" zoomScale="175" zoomScaleNormal="175" zoomScaleSheetLayoutView="175" workbookViewId="0">
      <selection activeCell="F8" sqref="F8"/>
    </sheetView>
  </sheetViews>
  <sheetFormatPr defaultRowHeight="15" x14ac:dyDescent="0.25"/>
  <cols>
    <col min="1" max="1" width="2.85546875" customWidth="1"/>
    <col min="2" max="2" width="24.42578125" customWidth="1"/>
    <col min="3" max="3" width="12.28515625" customWidth="1"/>
    <col min="4" max="4" width="19.7109375" customWidth="1"/>
    <col min="5" max="5" width="22.28515625" customWidth="1"/>
    <col min="6" max="6" width="10.5703125" bestFit="1" customWidth="1"/>
    <col min="10" max="10" width="13.28515625" bestFit="1" customWidth="1"/>
  </cols>
  <sheetData>
    <row r="1" spans="2:5" ht="30.75" customHeight="1" x14ac:dyDescent="0.25">
      <c r="B1" s="340"/>
      <c r="C1" s="342" t="s">
        <v>202</v>
      </c>
      <c r="D1" s="342"/>
      <c r="E1" s="343"/>
    </row>
    <row r="2" spans="2:5" ht="30.75" customHeight="1" x14ac:dyDescent="0.25">
      <c r="B2" s="341"/>
      <c r="C2" s="344"/>
      <c r="D2" s="344"/>
      <c r="E2" s="345"/>
    </row>
    <row r="3" spans="2:5" ht="27" customHeight="1" x14ac:dyDescent="0.25">
      <c r="B3" s="346" t="s">
        <v>152</v>
      </c>
      <c r="C3" s="347"/>
      <c r="D3" s="347"/>
      <c r="E3" s="348"/>
    </row>
    <row r="4" spans="2:5" x14ac:dyDescent="0.25">
      <c r="B4" s="349"/>
      <c r="C4" s="350"/>
      <c r="D4" s="350"/>
      <c r="E4" s="351"/>
    </row>
    <row r="5" spans="2:5" ht="21.75" customHeight="1" x14ac:dyDescent="0.25">
      <c r="B5" s="102" t="s">
        <v>153</v>
      </c>
      <c r="C5" s="103" t="s">
        <v>154</v>
      </c>
      <c r="D5" s="104" t="s">
        <v>155</v>
      </c>
      <c r="E5" s="105" t="s">
        <v>156</v>
      </c>
    </row>
    <row r="6" spans="2:5" x14ac:dyDescent="0.25">
      <c r="B6" s="352"/>
      <c r="C6" s="353"/>
      <c r="D6" s="353"/>
      <c r="E6" s="354"/>
    </row>
    <row r="7" spans="2:5" ht="42.75" customHeight="1" x14ac:dyDescent="0.25">
      <c r="B7" s="106" t="s">
        <v>157</v>
      </c>
      <c r="C7" s="107" t="s">
        <v>158</v>
      </c>
      <c r="D7" s="108" t="s">
        <v>159</v>
      </c>
      <c r="E7" s="109">
        <f>60068.62*1.2315</f>
        <v>73974.505530000009</v>
      </c>
    </row>
    <row r="8" spans="2:5" ht="44.25" customHeight="1" x14ac:dyDescent="0.25">
      <c r="B8" s="106" t="s">
        <v>160</v>
      </c>
      <c r="C8" s="107" t="s">
        <v>161</v>
      </c>
      <c r="D8" s="108" t="s">
        <v>136</v>
      </c>
      <c r="E8" s="109">
        <f>60137.55*1.1734</f>
        <v>70565.401169999997</v>
      </c>
    </row>
    <row r="9" spans="2:5" ht="24.75" customHeight="1" x14ac:dyDescent="0.25">
      <c r="B9" s="336" t="s">
        <v>162</v>
      </c>
      <c r="C9" s="337"/>
      <c r="D9" s="337"/>
      <c r="E9" s="338"/>
    </row>
    <row r="10" spans="2:5" ht="24.75" customHeight="1" thickBot="1" x14ac:dyDescent="0.3">
      <c r="B10" s="339"/>
      <c r="C10" s="275"/>
      <c r="D10" s="275"/>
      <c r="E10" s="276"/>
    </row>
  </sheetData>
  <protectedRanges>
    <protectedRange sqref="C9:C10" name="Percentual_2"/>
  </protectedRanges>
  <mergeCells count="6">
    <mergeCell ref="B9:E10"/>
    <mergeCell ref="B1:B2"/>
    <mergeCell ref="C1:E2"/>
    <mergeCell ref="B3:E3"/>
    <mergeCell ref="B4:E4"/>
    <mergeCell ref="B6:E6"/>
  </mergeCells>
  <pageMargins left="0.51181102362204722" right="0.51181102362204722" top="0.78740157480314965" bottom="0.78740157480314965" header="0.31496062992125984" footer="0.31496062992125984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RESUMO</vt:lpstr>
      <vt:lpstr>SINTETICO</vt:lpstr>
      <vt:lpstr>CPUS</vt:lpstr>
      <vt:lpstr>MEMORIA DE CALCULO</vt:lpstr>
      <vt:lpstr>BDI DE SERVIÇOS</vt:lpstr>
      <vt:lpstr>CRONOGRAMA </vt:lpstr>
      <vt:lpstr>DEMONSTRATIVO DE ENCARGOS</vt:lpstr>
      <vt:lpstr>COMPARATIVO</vt:lpstr>
      <vt:lpstr>'BDI DE SERVIÇOS'!Area_de_impressao</vt:lpstr>
      <vt:lpstr>COMPARATIVO!Area_de_impressao</vt:lpstr>
      <vt:lpstr>CPUS!Area_de_impressao</vt:lpstr>
      <vt:lpstr>'CRONOGRAMA '!Area_de_impressao</vt:lpstr>
      <vt:lpstr>'DEMONSTRATIVO DE ENCARGOS'!Area_de_impressao</vt:lpstr>
      <vt:lpstr>'MEMORIA DE CALCULO'!Area_de_impressao</vt:lpstr>
      <vt:lpstr>RESUMO!Area_de_impressao</vt:lpstr>
      <vt:lpstr>SINTETICO!Area_de_impressao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Ferreira Vitorio Batista</dc:creator>
  <cp:lastModifiedBy>Rafael Ferreira Vitorio Batista</cp:lastModifiedBy>
  <cp:lastPrinted>2025-02-25T10:53:58Z</cp:lastPrinted>
  <dcterms:created xsi:type="dcterms:W3CDTF">2023-12-01T12:11:12Z</dcterms:created>
  <dcterms:modified xsi:type="dcterms:W3CDTF">2025-02-25T10:54:56Z</dcterms:modified>
</cp:coreProperties>
</file>